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ปีงบประมาณ 2565\"/>
    </mc:Choice>
  </mc:AlternateContent>
  <bookViews>
    <workbookView xWindow="0" yWindow="0" windowWidth="24000" windowHeight="9105" tabRatio="400" activeTab="3"/>
  </bookViews>
  <sheets>
    <sheet name="ขาเข้า มค.65" sheetId="32" r:id="rId1"/>
    <sheet name="ตค.-มต.65" sheetId="33" r:id="rId2"/>
    <sheet name="ผด เข้าออก" sheetId="41" r:id="rId3"/>
    <sheet name="ขาออก มค.65" sheetId="42" r:id="rId4"/>
    <sheet name="Sheet2" sheetId="34" r:id="rId5"/>
    <sheet name="Sheet4" sheetId="36" r:id="rId6"/>
    <sheet name="Sheet5" sheetId="37" r:id="rId7"/>
    <sheet name="Sheet6" sheetId="38" r:id="rId8"/>
    <sheet name="Sheet7" sheetId="39" r:id="rId9"/>
    <sheet name="Sheet8" sheetId="40" r:id="rId10"/>
    <sheet name="Sheet3" sheetId="35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41" l="1"/>
  <c r="J44" i="41"/>
  <c r="J45" i="41" s="1"/>
  <c r="I44" i="41"/>
  <c r="E44" i="41"/>
  <c r="E45" i="41" s="1"/>
  <c r="D44" i="41"/>
  <c r="D45" i="41" s="1"/>
  <c r="J18" i="41"/>
  <c r="I18" i="41"/>
  <c r="J17" i="41"/>
  <c r="I17" i="41"/>
  <c r="E17" i="41"/>
  <c r="E18" i="41" s="1"/>
  <c r="D17" i="41"/>
  <c r="D18" i="41" s="1"/>
  <c r="F17" i="33" l="1"/>
  <c r="F16" i="33" s="1"/>
  <c r="E17" i="33"/>
  <c r="D17" i="33"/>
  <c r="F14" i="33"/>
  <c r="E14" i="33"/>
  <c r="D14" i="33"/>
  <c r="E13" i="33"/>
  <c r="D13" i="33"/>
  <c r="F12" i="33"/>
  <c r="F15" i="33" s="1"/>
  <c r="E12" i="33"/>
  <c r="D12" i="33"/>
  <c r="E11" i="33"/>
  <c r="D11" i="33"/>
  <c r="E10" i="33"/>
  <c r="D10" i="33"/>
  <c r="E9" i="33"/>
  <c r="D9" i="33"/>
  <c r="E8" i="33"/>
  <c r="D8" i="33"/>
  <c r="D15" i="33" s="1"/>
  <c r="E7" i="33"/>
  <c r="E15" i="33" s="1"/>
  <c r="D7" i="33"/>
  <c r="F6" i="33"/>
  <c r="E6" i="33"/>
  <c r="D6" i="33"/>
  <c r="E5" i="33"/>
  <c r="D5" i="33"/>
  <c r="D16" i="33" l="1"/>
  <c r="E16" i="33"/>
  <c r="F17" i="32" l="1"/>
  <c r="F11" i="32"/>
  <c r="F10" i="32"/>
  <c r="F6" i="32"/>
  <c r="D17" i="32"/>
  <c r="E17" i="32"/>
  <c r="E14" i="32"/>
  <c r="E13" i="32"/>
  <c r="E12" i="32"/>
  <c r="E11" i="32"/>
  <c r="E10" i="32"/>
  <c r="E9" i="32"/>
  <c r="E8" i="32"/>
  <c r="E7" i="32"/>
  <c r="E6" i="32"/>
  <c r="E5" i="32"/>
  <c r="D14" i="32"/>
  <c r="D13" i="32"/>
  <c r="D12" i="32"/>
  <c r="D11" i="32"/>
  <c r="D10" i="32"/>
  <c r="D9" i="32"/>
  <c r="D8" i="32"/>
  <c r="D7" i="32"/>
  <c r="D5" i="32"/>
  <c r="F14" i="32" l="1"/>
  <c r="F12" i="32"/>
  <c r="D6" i="32"/>
  <c r="F9" i="32" l="1"/>
  <c r="F8" i="32" l="1"/>
  <c r="D15" i="32" l="1"/>
  <c r="E15" i="32"/>
  <c r="F15" i="32"/>
  <c r="D16" i="32" l="1"/>
  <c r="F16" i="32" l="1"/>
  <c r="E16" i="32"/>
</calcChain>
</file>

<file path=xl/sharedStrings.xml><?xml version="1.0" encoding="utf-8"?>
<sst xmlns="http://schemas.openxmlformats.org/spreadsheetml/2006/main" count="215" uniqueCount="119">
  <si>
    <t>ด่านศุลกากรช่องเม็ก</t>
  </si>
  <si>
    <t>ชนิดสินค้า</t>
  </si>
  <si>
    <t>ลำดับ</t>
  </si>
  <si>
    <t>รวมทั้งสิ้น</t>
  </si>
  <si>
    <t>อื่น ๆ</t>
  </si>
  <si>
    <t>พิกัด</t>
  </si>
  <si>
    <t>รวม</t>
  </si>
  <si>
    <t xml:space="preserve">            </t>
  </si>
  <si>
    <t>มูลค่าสินค้านำเข้าสูงสุด  10  อันดับ</t>
  </si>
  <si>
    <t>น้ำหนัก (ตัน)</t>
  </si>
  <si>
    <t>มูลค่าการนำเข้า (ล้านบาท)</t>
  </si>
  <si>
    <t>ภาษีมูลค่าเพิ่ม (ล้านบาท)</t>
  </si>
  <si>
    <t>กล้วยดิบ</t>
  </si>
  <si>
    <t>กะหล่ำปลี</t>
  </si>
  <si>
    <t>พลังงานไฟฟ้า</t>
  </si>
  <si>
    <t>มันเทศ</t>
  </si>
  <si>
    <t>มันสำปะหลัง (มันเส้น)</t>
  </si>
  <si>
    <t>มันสำปะหลัง (หัวมันสด)</t>
  </si>
  <si>
    <t>กาแฟสำเร็จปรุงสำเร็จชนิดผง (3 in 1)</t>
  </si>
  <si>
    <t>ประจำปีงบประมาณ  2565 (มกราคม 2565)</t>
  </si>
  <si>
    <t>08109094</t>
  </si>
  <si>
    <t>มะขามเปียก</t>
  </si>
  <si>
    <t>แป้งมันสำปะหลัง</t>
  </si>
  <si>
    <t>เสาวรส</t>
  </si>
  <si>
    <t>ข้อมูลตามวันที่ตรวจปล่อย ณ วันที่ 1 กุมภาพันธ์ 2565</t>
  </si>
  <si>
    <t>ประจำปีงบประมาณ  2565 (ตุลาคม - มกราคม 2565)</t>
  </si>
  <si>
    <t>เมล็ดกาแฟดิบ</t>
  </si>
  <si>
    <t>กาแฟสำเร็จปรุงสำเร็จชนิดผง</t>
  </si>
  <si>
    <t>85443014</t>
  </si>
  <si>
    <t>ชุดสายไฟจุดระเบิดที่ใช้กับยานบก</t>
  </si>
  <si>
    <t xml:space="preserve">มูลค่าสินค้าผ่านแดนสูงสุด  10  อันดับ </t>
  </si>
  <si>
    <t>ปีงบประมาณ  2565   เดือนมกราคม 2565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</si>
  <si>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</si>
  <si>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</si>
  <si>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</si>
  <si>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</si>
  <si>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</si>
  <si>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</si>
  <si>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0901</t>
  </si>
  <si>
    <t>บุหรี่</t>
  </si>
  <si>
    <t>2402</t>
  </si>
  <si>
    <t>หม้อแปลงไฟฟ้า</t>
  </si>
  <si>
    <t>8504</t>
  </si>
  <si>
    <t>อะไหล่มอเตอร์</t>
  </si>
  <si>
    <t>แร่ทอง</t>
  </si>
  <si>
    <t>2616</t>
  </si>
  <si>
    <t>ชาสมุนไพร</t>
  </si>
  <si>
    <t>1108</t>
  </si>
  <si>
    <t>สายไฟฟ้า</t>
  </si>
  <si>
    <t>เฟอร์นิเจอร์ไม้ และชิ้นส่วน</t>
  </si>
  <si>
    <t>9403</t>
  </si>
  <si>
    <t>อุปกรณ์ก่อสร้าง</t>
  </si>
  <si>
    <t>ข้าวเหนียว</t>
  </si>
  <si>
    <t>10063030</t>
  </si>
  <si>
    <t>อะไหล่รถจักรยานยนต์</t>
  </si>
  <si>
    <t>อุปกรณ์ออกกำลังกาย</t>
  </si>
  <si>
    <t>9506</t>
  </si>
  <si>
    <t>เครื่องยนต์ดีเซล</t>
  </si>
  <si>
    <t>ถ่านขาวอัดแท่ง</t>
  </si>
  <si>
    <t>4402</t>
  </si>
  <si>
    <t>ยางรถ</t>
  </si>
  <si>
    <t>4011
4012
4013</t>
  </si>
  <si>
    <t xml:space="preserve"> -</t>
  </si>
  <si>
    <t>-</t>
  </si>
  <si>
    <t>เครื่องป้องกันแรงดันไฟฟ้า</t>
  </si>
  <si>
    <t>ขนมและลูกอม</t>
  </si>
  <si>
    <t>1704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</si>
  <si>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</si>
  <si>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</si>
  <si>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</si>
  <si>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 xml:space="preserve">            รวมทั้งสิ้น</t>
  </si>
  <si>
    <t xml:space="preserve">                จำนวนใบขนผ่านแดนเข้า 15 ฉบับ  จำนวนรถบรรทุก 41 คัน</t>
  </si>
  <si>
    <t xml:space="preserve">                จำนวนใบขนผ่านแดนออก 120 ฉบับ  จำนวนรถบรรทุก 189 คัน</t>
  </si>
  <si>
    <t>ปีงบประมาณ  2565   เดือนตุลาคม 2564 - มกราคม 2565</t>
  </si>
  <si>
    <t>เหล็กโครงสร้าง</t>
  </si>
  <si>
    <t>7308</t>
  </si>
  <si>
    <t>ขิงแห้ง</t>
  </si>
  <si>
    <t>0910</t>
  </si>
  <si>
    <t>เฟอร์นิเจอร์ไม้</t>
  </si>
  <si>
    <t>7614</t>
  </si>
  <si>
    <t>เครื่องปรับอากาศ</t>
  </si>
  <si>
    <t>8415</t>
  </si>
  <si>
    <t>ปลายข้าว</t>
  </si>
  <si>
    <t>10064010</t>
  </si>
  <si>
    <t>ไม้แปรรูป</t>
  </si>
  <si>
    <t>4407</t>
  </si>
  <si>
    <t>อบเชย</t>
  </si>
  <si>
    <t>0906</t>
  </si>
  <si>
    <t>เครื่องจักร</t>
  </si>
  <si>
    <t>7326</t>
  </si>
  <si>
    <t>พืช สมุนไพร ตากแห้ง</t>
  </si>
  <si>
    <t xml:space="preserve">อื่นๆ </t>
  </si>
  <si>
    <t xml:space="preserve">               จำนวนใบขนผ่านแดนเข้า 95 ฉบับ  จำนวนรถบรรทุก 319 คัน</t>
  </si>
  <si>
    <t xml:space="preserve">                จำนวนใบขนผ่านแดนออก 408 ฉบับ  จำนวนรถบรรทุก 830 คัน</t>
  </si>
  <si>
    <t xml:space="preserve">สินค้าส่งออกสูงสุด  10  อันดับ </t>
  </si>
  <si>
    <t>ปีงบประมาณ 2565   (เดือนมกราคม 2565)</t>
  </si>
  <si>
    <t>ลำดับที่</t>
  </si>
  <si>
    <t>น้ำหนัก (kgm)</t>
  </si>
  <si>
    <r>
      <t>น้ำมันเชื้อเพลิง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(น้ำมันดีเชล,น้ำมันเบนซิน)</t>
    </r>
  </si>
  <si>
    <t>รถไถนา</t>
  </si>
  <si>
    <t>อาหารสัตว์</t>
  </si>
  <si>
    <t>พลาสติก (บรรจุภัณฑ์พลาสติก,ของใช้ในครัวเรือน,อื่นๆ)</t>
  </si>
  <si>
    <t>เครื่องยนต์ดีเชล</t>
  </si>
  <si>
    <t>ยางรถยนต์</t>
  </si>
  <si>
    <t>เครื่องดื่มชาเขียว</t>
  </si>
  <si>
    <t>กระเบื้อง</t>
  </si>
  <si>
    <t>ขนม(ขนมอบกรอบ)</t>
  </si>
  <si>
    <t>ผงชูรส</t>
  </si>
  <si>
    <t>รวมทั้งหมด</t>
  </si>
  <si>
    <t>จำนวนใบขน  2,011 ฉบับ</t>
  </si>
  <si>
    <t xml:space="preserve"> </t>
  </si>
  <si>
    <t>ปีงบประมาณ 2565 เดือน 1 ตุลาคม 2564 ถึง 31  มกราคม 2565</t>
  </si>
  <si>
    <t>มูลค่า (ล้านบาท)</t>
  </si>
  <si>
    <r>
      <t xml:space="preserve">น้ำมันเชื้อเพลิง </t>
    </r>
    <r>
      <rPr>
        <b/>
        <sz val="16"/>
        <color indexed="8"/>
        <rFont val="TH SarabunPSK"/>
        <family val="2"/>
      </rPr>
      <t>(น้ำมันดีเชล,น้ำมันเบนซิน)</t>
    </r>
  </si>
  <si>
    <t>รถยนต์</t>
  </si>
  <si>
    <t>ครีมเทียม</t>
  </si>
  <si>
    <t>ปุ๋ยเคมี</t>
  </si>
  <si>
    <t>จำนวนใบขน  7,241 ฉบับ</t>
  </si>
  <si>
    <t>*หมายเหตุข้อมูล ณ 2 มค.65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</si>
</sst>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_-* #,##0.00_-;\-* #,##0.00_-;_-* &quot;-&quot;???_-;_-@_-"/>
    <numFmt numFmtId="188" formatCode="_(* #,##0.000_);_(* \(#,##0.000\);_(* &quot;-&quot;??_);_(@_)"/>
    <numFmt numFmtId="189" formatCode="00000000"/>
    <numFmt numFmtId="190" formatCode="#,##0.000"/>
    <numFmt numFmtId="191" formatCode="_-* #,##0.00_-;\-* #,##0.00_-;_-* &quot;-&quot;??_-;_-@_-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1" tint="0.1499984740745262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sz val="16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1" fillId="0" borderId="0"/>
    <xf numFmtId="191" fontId="22" fillId="0" borderId="0" applyFont="0" applyFill="0" applyBorder="0" applyAlignment="0" applyProtection="0"/>
    <xf numFmtId="0" fontId="25" fillId="0" borderId="0"/>
  </cellStyleXfs>
  <cellXfs count="210">
    <xf numFmtId="0" fontId="0" fillId="0" borderId="0" xfId="0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5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189" fontId="6" fillId="5" borderId="1" xfId="0" applyNumberFormat="1" applyFont="1" applyFill="1" applyBorder="1" applyAlignment="1">
      <alignment horizontal="center" vertical="center" wrapText="1"/>
    </xf>
    <xf numFmtId="189" fontId="6" fillId="5" borderId="1" xfId="0" applyNumberFormat="1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190" fontId="6" fillId="5" borderId="1" xfId="0" applyNumberFormat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188" fontId="5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1" applyFont="1" applyBorder="1" applyAlignment="1">
      <alignment horizontal="center" vertical="center"/>
    </xf>
    <xf numFmtId="188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49" fontId="6" fillId="0" borderId="0" xfId="1" applyNumberFormat="1" applyFont="1" applyAlignment="1">
      <alignment horizontal="center" vertical="center"/>
    </xf>
    <xf numFmtId="0" fontId="4" fillId="3" borderId="4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43" fontId="4" fillId="3" borderId="2" xfId="1" applyNumberFormat="1" applyFont="1" applyFill="1" applyBorder="1" applyAlignment="1">
      <alignment vertical="center"/>
    </xf>
    <xf numFmtId="187" fontId="4" fillId="3" borderId="1" xfId="1" applyNumberFormat="1" applyFont="1" applyFill="1" applyBorder="1" applyAlignment="1">
      <alignment vertical="center"/>
    </xf>
    <xf numFmtId="43" fontId="6" fillId="0" borderId="14" xfId="1" applyNumberFormat="1" applyFont="1" applyBorder="1" applyAlignment="1">
      <alignment horizontal="center" vertical="center"/>
    </xf>
    <xf numFmtId="187" fontId="6" fillId="0" borderId="3" xfId="1" applyNumberFormat="1" applyFont="1" applyBorder="1" applyAlignment="1">
      <alignment vertical="center"/>
    </xf>
    <xf numFmtId="43" fontId="4" fillId="4" borderId="10" xfId="4" applyFont="1" applyFill="1" applyBorder="1" applyAlignment="1">
      <alignment horizontal="center" vertical="center"/>
    </xf>
    <xf numFmtId="187" fontId="4" fillId="4" borderId="1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0" xfId="5" applyFont="1"/>
    <xf numFmtId="0" fontId="4" fillId="2" borderId="1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1" xfId="5" applyFont="1" applyBorder="1" applyAlignment="1">
      <alignment horizontal="center" vertical="center"/>
    </xf>
    <xf numFmtId="0" fontId="6" fillId="0" borderId="1" xfId="5" applyFont="1" applyBorder="1" applyAlignment="1">
      <alignment vertical="center"/>
    </xf>
    <xf numFmtId="0" fontId="10" fillId="0" borderId="1" xfId="5" applyFont="1" applyBorder="1" applyAlignment="1">
      <alignment horizontal="center" vertical="center"/>
    </xf>
    <xf numFmtId="49" fontId="6" fillId="0" borderId="0" xfId="5" applyNumberFormat="1" applyFont="1" applyAlignment="1">
      <alignment horizontal="center" vertical="center"/>
    </xf>
    <xf numFmtId="0" fontId="4" fillId="3" borderId="4" xfId="5" applyFont="1" applyFill="1" applyBorder="1" applyAlignment="1">
      <alignment vertical="center"/>
    </xf>
    <xf numFmtId="0" fontId="4" fillId="3" borderId="5" xfId="5" applyFont="1" applyFill="1" applyBorder="1" applyAlignment="1">
      <alignment vertical="center"/>
    </xf>
    <xf numFmtId="0" fontId="4" fillId="3" borderId="2" xfId="5" applyFont="1" applyFill="1" applyBorder="1" applyAlignment="1">
      <alignment vertical="center"/>
    </xf>
    <xf numFmtId="43" fontId="4" fillId="3" borderId="2" xfId="5" applyNumberFormat="1" applyFont="1" applyFill="1" applyBorder="1" applyAlignment="1">
      <alignment vertical="center"/>
    </xf>
    <xf numFmtId="187" fontId="4" fillId="3" borderId="1" xfId="5" applyNumberFormat="1" applyFont="1" applyFill="1" applyBorder="1" applyAlignment="1">
      <alignment vertical="center"/>
    </xf>
    <xf numFmtId="43" fontId="6" fillId="0" borderId="14" xfId="5" applyNumberFormat="1" applyFont="1" applyBorder="1" applyAlignment="1">
      <alignment horizontal="center" vertical="center"/>
    </xf>
    <xf numFmtId="187" fontId="6" fillId="0" borderId="3" xfId="5" applyNumberFormat="1" applyFont="1" applyBorder="1" applyAlignment="1">
      <alignment vertical="center"/>
    </xf>
    <xf numFmtId="187" fontId="4" fillId="4" borderId="11" xfId="5" applyNumberFormat="1" applyFont="1" applyFill="1" applyBorder="1" applyAlignment="1">
      <alignment horizontal="center" vertical="center"/>
    </xf>
    <xf numFmtId="0" fontId="6" fillId="0" borderId="0" xfId="5" applyFont="1" applyAlignment="1">
      <alignment horizontal="left"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horizontal="center"/>
    </xf>
    <xf numFmtId="0" fontId="1" fillId="0" borderId="0" xfId="5"/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left"/>
    </xf>
    <xf numFmtId="0" fontId="11" fillId="6" borderId="3" xfId="0" applyNumberFormat="1" applyFont="1" applyFill="1" applyBorder="1" applyAlignment="1">
      <alignment horizontal="center" vertical="center"/>
    </xf>
    <xf numFmtId="0" fontId="11" fillId="6" borderId="15" xfId="0" applyNumberFormat="1" applyFont="1" applyFill="1" applyBorder="1" applyAlignment="1">
      <alignment horizontal="center" vertical="center"/>
    </xf>
    <xf numFmtId="0" fontId="11" fillId="6" borderId="2" xfId="0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/>
    </xf>
    <xf numFmtId="0" fontId="11" fillId="6" borderId="1" xfId="4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49" fontId="12" fillId="0" borderId="1" xfId="0" applyNumberFormat="1" applyFont="1" applyBorder="1" applyAlignment="1">
      <alignment horizontal="center" vertical="top"/>
    </xf>
    <xf numFmtId="43" fontId="12" fillId="0" borderId="1" xfId="4" applyFont="1" applyBorder="1" applyAlignment="1">
      <alignment horizontal="right"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43" fontId="13" fillId="0" borderId="1" xfId="4" applyFont="1" applyBorder="1" applyAlignment="1">
      <alignment vertical="top"/>
    </xf>
    <xf numFmtId="0" fontId="12" fillId="0" borderId="1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2" fillId="0" borderId="2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49" fontId="12" fillId="0" borderId="0" xfId="0" applyNumberFormat="1" applyFont="1" applyAlignment="1">
      <alignment horizontal="center" vertical="top"/>
    </xf>
    <xf numFmtId="43" fontId="12" fillId="0" borderId="3" xfId="4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center" vertical="top" wrapText="1"/>
    </xf>
    <xf numFmtId="43" fontId="13" fillId="7" borderId="1" xfId="4" applyFont="1" applyFill="1" applyBorder="1" applyAlignment="1">
      <alignment vertical="top" wrapText="1"/>
    </xf>
    <xf numFmtId="43" fontId="12" fillId="0" borderId="1" xfId="4" applyFont="1" applyBorder="1" applyAlignment="1">
      <alignment vertical="top"/>
    </xf>
    <xf numFmtId="0" fontId="15" fillId="0" borderId="0" xfId="0" applyFont="1"/>
    <xf numFmtId="0" fontId="11" fillId="0" borderId="0" xfId="0" applyFont="1" applyAlignment="1">
      <alignment horizontal="left"/>
    </xf>
    <xf numFmtId="43" fontId="11" fillId="0" borderId="0" xfId="4" applyFont="1"/>
    <xf numFmtId="0" fontId="11" fillId="6" borderId="1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3" fontId="0" fillId="0" borderId="0" xfId="4" applyFont="1" applyAlignment="1">
      <alignment vertical="top"/>
    </xf>
    <xf numFmtId="0" fontId="12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2" fillId="0" borderId="0" xfId="0" applyFont="1"/>
    <xf numFmtId="0" fontId="12" fillId="0" borderId="0" xfId="0" applyFont="1" applyAlignment="1">
      <alignment horizontal="left"/>
    </xf>
    <xf numFmtId="43" fontId="12" fillId="0" borderId="0" xfId="4" applyFont="1"/>
    <xf numFmtId="43" fontId="0" fillId="0" borderId="0" xfId="4" applyFont="1"/>
    <xf numFmtId="0" fontId="17" fillId="0" borderId="0" xfId="3" applyFont="1"/>
    <xf numFmtId="0" fontId="17" fillId="0" borderId="0" xfId="3" applyFont="1" applyAlignment="1">
      <alignment horizontal="center"/>
    </xf>
    <xf numFmtId="0" fontId="18" fillId="0" borderId="0" xfId="3" applyNumberFormat="1" applyFont="1" applyAlignment="1">
      <alignment horizontal="center"/>
    </xf>
    <xf numFmtId="43" fontId="17" fillId="0" borderId="0" xfId="4" applyFont="1"/>
    <xf numFmtId="190" fontId="17" fillId="0" borderId="0" xfId="3" applyNumberFormat="1" applyFont="1"/>
    <xf numFmtId="0" fontId="19" fillId="8" borderId="1" xfId="3" applyFont="1" applyFill="1" applyBorder="1" applyAlignment="1">
      <alignment horizontal="center" vertical="center" wrapText="1"/>
    </xf>
    <xf numFmtId="0" fontId="20" fillId="8" borderId="1" xfId="3" applyFont="1" applyFill="1" applyBorder="1" applyAlignment="1">
      <alignment horizontal="center" vertical="center"/>
    </xf>
    <xf numFmtId="0" fontId="21" fillId="8" borderId="1" xfId="3" applyNumberFormat="1" applyFont="1" applyFill="1" applyBorder="1" applyAlignment="1">
      <alignment horizontal="center" vertical="center"/>
    </xf>
    <xf numFmtId="43" fontId="20" fillId="8" borderId="1" xfId="4" applyFont="1" applyFill="1" applyBorder="1" applyAlignment="1">
      <alignment horizontal="center" vertical="center"/>
    </xf>
    <xf numFmtId="190" fontId="20" fillId="8" borderId="1" xfId="6" applyNumberFormat="1" applyFont="1" applyFill="1" applyBorder="1" applyAlignment="1">
      <alignment horizontal="center" vertical="center"/>
    </xf>
    <xf numFmtId="0" fontId="17" fillId="0" borderId="1" xfId="3" applyFont="1" applyBorder="1" applyAlignment="1">
      <alignment horizontal="center"/>
    </xf>
    <xf numFmtId="0" fontId="17" fillId="0" borderId="1" xfId="3" applyFont="1" applyBorder="1"/>
    <xf numFmtId="43" fontId="12" fillId="0" borderId="1" xfId="4" applyFont="1" applyBorder="1"/>
    <xf numFmtId="0" fontId="18" fillId="0" borderId="1" xfId="3" applyFont="1" applyBorder="1"/>
    <xf numFmtId="0" fontId="21" fillId="0" borderId="1" xfId="3" applyFont="1" applyBorder="1" applyAlignment="1">
      <alignment horizontal="center"/>
    </xf>
    <xf numFmtId="0" fontId="24" fillId="0" borderId="4" xfId="3" applyFont="1" applyBorder="1" applyAlignment="1">
      <alignment horizontal="center"/>
    </xf>
    <xf numFmtId="0" fontId="18" fillId="0" borderId="1" xfId="3" applyNumberFormat="1" applyFont="1" applyBorder="1" applyAlignment="1">
      <alignment horizontal="center" vertical="center"/>
    </xf>
    <xf numFmtId="4" fontId="21" fillId="0" borderId="1" xfId="3" applyNumberFormat="1" applyFont="1" applyBorder="1" applyAlignment="1">
      <alignment horizontal="right" vertical="center"/>
    </xf>
    <xf numFmtId="4" fontId="21" fillId="0" borderId="1" xfId="3" applyNumberFormat="1" applyFont="1" applyBorder="1" applyAlignment="1">
      <alignment horizontal="right"/>
    </xf>
    <xf numFmtId="0" fontId="20" fillId="0" borderId="1" xfId="3" applyFont="1" applyBorder="1" applyAlignment="1">
      <alignment horizontal="center"/>
    </xf>
    <xf numFmtId="0" fontId="20" fillId="0" borderId="4" xfId="3" applyFont="1" applyBorder="1" applyAlignment="1">
      <alignment horizontal="center" vertical="center"/>
    </xf>
    <xf numFmtId="0" fontId="21" fillId="0" borderId="1" xfId="3" applyNumberFormat="1" applyFont="1" applyFill="1" applyBorder="1" applyAlignment="1">
      <alignment horizontal="centerContinuous"/>
    </xf>
    <xf numFmtId="43" fontId="21" fillId="0" borderId="1" xfId="4" applyFont="1" applyFill="1" applyBorder="1" applyAlignment="1">
      <alignment horizontal="right" vertical="center" wrapText="1"/>
    </xf>
    <xf numFmtId="4" fontId="21" fillId="0" borderId="1" xfId="7" applyNumberFormat="1" applyFont="1" applyFill="1" applyBorder="1" applyAlignment="1">
      <alignment vertical="center" wrapText="1"/>
    </xf>
    <xf numFmtId="0" fontId="20" fillId="9" borderId="18" xfId="3" applyFont="1" applyFill="1" applyBorder="1" applyAlignment="1"/>
    <xf numFmtId="0" fontId="20" fillId="9" borderId="19" xfId="3" applyFont="1" applyFill="1" applyBorder="1" applyAlignment="1">
      <alignment horizontal="center"/>
    </xf>
    <xf numFmtId="0" fontId="21" fillId="9" borderId="18" xfId="3" applyNumberFormat="1" applyFont="1" applyFill="1" applyBorder="1" applyAlignment="1">
      <alignment horizontal="centerContinuous"/>
    </xf>
    <xf numFmtId="4" fontId="11" fillId="9" borderId="18" xfId="0" applyNumberFormat="1" applyFont="1" applyFill="1" applyBorder="1" applyAlignment="1">
      <alignment horizontal="right" vertical="center" wrapText="1"/>
    </xf>
    <xf numFmtId="0" fontId="20" fillId="9" borderId="0" xfId="3" applyFont="1" applyFill="1" applyBorder="1" applyAlignment="1"/>
    <xf numFmtId="0" fontId="20" fillId="9" borderId="0" xfId="3" applyFont="1" applyFill="1" applyBorder="1" applyAlignment="1">
      <alignment horizontal="center"/>
    </xf>
    <xf numFmtId="0" fontId="21" fillId="9" borderId="0" xfId="3" applyNumberFormat="1" applyFont="1" applyFill="1" applyBorder="1" applyAlignment="1">
      <alignment horizontal="centerContinuous"/>
    </xf>
    <xf numFmtId="4" fontId="11" fillId="9" borderId="0" xfId="0" applyNumberFormat="1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vertical="center"/>
    </xf>
    <xf numFmtId="0" fontId="20" fillId="0" borderId="0" xfId="3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>
      <alignment horizontal="center"/>
    </xf>
    <xf numFmtId="43" fontId="20" fillId="0" borderId="0" xfId="4" applyFont="1" applyFill="1" applyBorder="1"/>
    <xf numFmtId="190" fontId="20" fillId="0" borderId="0" xfId="3" applyNumberFormat="1" applyFont="1" applyFill="1" applyBorder="1"/>
    <xf numFmtId="0" fontId="17" fillId="0" borderId="0" xfId="3" applyFont="1" applyFill="1" applyBorder="1" applyAlignment="1">
      <alignment horizontal="center"/>
    </xf>
    <xf numFmtId="0" fontId="17" fillId="0" borderId="0" xfId="7" applyFont="1" applyFill="1" applyBorder="1" applyAlignment="1">
      <alignment horizontal="left" wrapText="1"/>
    </xf>
    <xf numFmtId="0" fontId="18" fillId="0" borderId="0" xfId="7" applyNumberFormat="1" applyFont="1" applyFill="1" applyBorder="1" applyAlignment="1">
      <alignment horizontal="center" wrapText="1"/>
    </xf>
    <xf numFmtId="0" fontId="17" fillId="0" borderId="0" xfId="3" applyFont="1" applyFill="1" applyBorder="1"/>
    <xf numFmtId="43" fontId="17" fillId="0" borderId="0" xfId="4" applyFont="1" applyFill="1" applyBorder="1"/>
    <xf numFmtId="190" fontId="17" fillId="0" borderId="0" xfId="3" applyNumberFormat="1" applyFont="1" applyFill="1" applyBorder="1"/>
    <xf numFmtId="0" fontId="16" fillId="0" borderId="0" xfId="3" applyFont="1" applyBorder="1" applyAlignment="1">
      <alignment horizontal="centerContinuous" vertical="center" wrapText="1"/>
    </xf>
    <xf numFmtId="0" fontId="21" fillId="0" borderId="0" xfId="3" applyNumberFormat="1" applyFont="1" applyBorder="1" applyAlignment="1">
      <alignment horizontal="centerContinuous" vertical="center" wrapText="1"/>
    </xf>
    <xf numFmtId="43" fontId="16" fillId="0" borderId="0" xfId="4" applyFont="1" applyBorder="1" applyAlignment="1">
      <alignment horizontal="centerContinuous" vertical="center" wrapText="1"/>
    </xf>
    <xf numFmtId="0" fontId="20" fillId="10" borderId="1" xfId="3" applyFont="1" applyFill="1" applyBorder="1" applyAlignment="1">
      <alignment horizontal="center"/>
    </xf>
    <xf numFmtId="0" fontId="20" fillId="10" borderId="1" xfId="3" applyFont="1" applyFill="1" applyBorder="1" applyAlignment="1">
      <alignment horizontal="center" vertical="center"/>
    </xf>
    <xf numFmtId="0" fontId="21" fillId="10" borderId="1" xfId="3" applyNumberFormat="1" applyFont="1" applyFill="1" applyBorder="1" applyAlignment="1">
      <alignment horizontal="center" vertical="center"/>
    </xf>
    <xf numFmtId="43" fontId="20" fillId="10" borderId="1" xfId="4" applyFont="1" applyFill="1" applyBorder="1" applyAlignment="1">
      <alignment horizontal="center" vertical="center"/>
    </xf>
    <xf numFmtId="190" fontId="20" fillId="10" borderId="1" xfId="6" applyNumberFormat="1" applyFont="1" applyFill="1" applyBorder="1" applyAlignment="1">
      <alignment horizontal="center" vertical="center"/>
    </xf>
    <xf numFmtId="0" fontId="18" fillId="0" borderId="1" xfId="3" applyFont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top" wrapText="1"/>
    </xf>
    <xf numFmtId="43" fontId="18" fillId="0" borderId="1" xfId="3" applyNumberFormat="1" applyFont="1" applyBorder="1"/>
    <xf numFmtId="0" fontId="26" fillId="7" borderId="1" xfId="3" applyFont="1" applyFill="1" applyBorder="1" applyAlignment="1">
      <alignment horizontal="left"/>
    </xf>
    <xf numFmtId="0" fontId="16" fillId="0" borderId="1" xfId="3" applyFont="1" applyBorder="1" applyAlignment="1">
      <alignment horizontal="centerContinuous"/>
    </xf>
    <xf numFmtId="0" fontId="16" fillId="0" borderId="4" xfId="3" applyFont="1" applyBorder="1" applyAlignment="1">
      <alignment horizontal="centerContinuous"/>
    </xf>
    <xf numFmtId="0" fontId="18" fillId="0" borderId="1" xfId="3" applyNumberFormat="1" applyFont="1" applyBorder="1" applyAlignment="1">
      <alignment horizontal="center"/>
    </xf>
    <xf numFmtId="0" fontId="20" fillId="0" borderId="4" xfId="3" applyFont="1" applyFill="1" applyBorder="1" applyAlignment="1">
      <alignment horizontal="centerContinuous"/>
    </xf>
    <xf numFmtId="0" fontId="21" fillId="0" borderId="1" xfId="3" applyNumberFormat="1" applyFont="1" applyBorder="1" applyAlignment="1">
      <alignment horizontal="centerContinuous"/>
    </xf>
    <xf numFmtId="0" fontId="27" fillId="9" borderId="18" xfId="3" applyFont="1" applyFill="1" applyBorder="1" applyAlignment="1">
      <alignment horizontal="centerContinuous"/>
    </xf>
    <xf numFmtId="43" fontId="18" fillId="9" borderId="18" xfId="3" applyNumberFormat="1" applyFont="1" applyFill="1" applyBorder="1"/>
    <xf numFmtId="0" fontId="27" fillId="0" borderId="0" xfId="3" applyFont="1" applyFill="1" applyBorder="1" applyAlignment="1">
      <alignment horizontal="centerContinuous"/>
    </xf>
    <xf numFmtId="43" fontId="19" fillId="0" borderId="0" xfId="3" applyNumberFormat="1" applyFont="1"/>
    <xf numFmtId="0" fontId="21" fillId="0" borderId="0" xfId="3" applyNumberFormat="1" applyFont="1" applyFill="1" applyBorder="1" applyAlignment="1">
      <alignment horizontal="centerContinuous"/>
    </xf>
    <xf numFmtId="0" fontId="28" fillId="0" borderId="0" xfId="3" applyNumberFormat="1" applyFont="1" applyAlignment="1">
      <alignment horizontal="center"/>
    </xf>
    <xf numFmtId="0" fontId="17" fillId="0" borderId="0" xfId="3" applyFont="1" applyBorder="1"/>
    <xf numFmtId="43" fontId="29" fillId="0" borderId="0" xfId="4" applyFont="1" applyFill="1" applyBorder="1" applyAlignment="1">
      <alignment horizontal="right" vertical="top" wrapText="1"/>
    </xf>
    <xf numFmtId="4" fontId="29" fillId="0" borderId="0" xfId="0" applyNumberFormat="1" applyFont="1" applyFill="1" applyBorder="1" applyAlignment="1">
      <alignment horizontal="right" vertical="top" wrapText="1"/>
    </xf>
    <xf numFmtId="0" fontId="18" fillId="0" borderId="0" xfId="3" applyNumberFormat="1" applyFont="1" applyBorder="1" applyAlignment="1">
      <alignment horizontal="center"/>
    </xf>
    <xf numFmtId="43" fontId="30" fillId="0" borderId="0" xfId="4" applyFont="1" applyFill="1" applyBorder="1" applyAlignment="1">
      <alignment vertical="center" wrapText="1"/>
    </xf>
    <xf numFmtId="190" fontId="7" fillId="0" borderId="0" xfId="3" applyNumberFormat="1" applyFont="1" applyFill="1" applyBorder="1" applyAlignment="1">
      <alignment horizontal="right"/>
    </xf>
    <xf numFmtId="0" fontId="6" fillId="0" borderId="0" xfId="7" applyFont="1" applyFill="1" applyBorder="1" applyAlignment="1">
      <alignment wrapText="1"/>
    </xf>
    <xf numFmtId="0" fontId="31" fillId="0" borderId="0" xfId="3" applyNumberFormat="1" applyFont="1" applyFill="1" applyBorder="1" applyAlignment="1">
      <alignment horizontal="center"/>
    </xf>
    <xf numFmtId="43" fontId="32" fillId="0" borderId="0" xfId="4" applyFont="1" applyFill="1" applyBorder="1" applyAlignment="1">
      <alignment horizontal="right"/>
    </xf>
    <xf numFmtId="190" fontId="32" fillId="0" borderId="0" xfId="3" applyNumberFormat="1" applyFont="1" applyFill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4" fillId="0" borderId="0" xfId="5" applyFont="1" applyAlignment="1">
      <alignment horizontal="center" vertical="top"/>
    </xf>
    <xf numFmtId="0" fontId="6" fillId="0" borderId="13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4" fillId="4" borderId="8" xfId="5" applyFont="1" applyFill="1" applyBorder="1" applyAlignment="1">
      <alignment horizontal="center" vertical="center"/>
    </xf>
    <xf numFmtId="0" fontId="4" fillId="4" borderId="9" xfId="5" applyFont="1" applyFill="1" applyBorder="1" applyAlignment="1">
      <alignment horizontal="center" vertical="center"/>
    </xf>
    <xf numFmtId="0" fontId="4" fillId="4" borderId="10" xfId="5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top"/>
    </xf>
    <xf numFmtId="0" fontId="12" fillId="6" borderId="5" xfId="0" applyFont="1" applyFill="1" applyBorder="1" applyAlignment="1">
      <alignment horizontal="center" vertical="top"/>
    </xf>
    <xf numFmtId="0" fontId="12" fillId="6" borderId="2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6" borderId="4" xfId="0" applyNumberFormat="1" applyFont="1" applyFill="1" applyBorder="1" applyAlignment="1">
      <alignment horizontal="center" vertical="center"/>
    </xf>
    <xf numFmtId="0" fontId="11" fillId="6" borderId="5" xfId="0" applyNumberFormat="1" applyFont="1" applyFill="1" applyBorder="1" applyAlignment="1">
      <alignment horizontal="center" vertical="center"/>
    </xf>
    <xf numFmtId="0" fontId="11" fillId="6" borderId="2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4" fillId="0" borderId="17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6" fillId="0" borderId="0" xfId="3" applyFont="1" applyBorder="1" applyAlignment="1">
      <alignment horizontal="center" vertical="center" wrapText="1"/>
    </xf>
  </cellXfs>
  <cellStyles count="8">
    <cellStyle name="เครื่องหมายจุลภาค 2 2" xfId="6"/>
    <cellStyle name="จุลภาค" xfId="4" builtinId="3"/>
    <cellStyle name="จุลภาค 2" xfId="2"/>
    <cellStyle name="ปกติ" xfId="0" builtinId="0"/>
    <cellStyle name="ปกติ 2" xfId="1"/>
    <cellStyle name="ปกติ 2 2" xfId="3"/>
    <cellStyle name="ปกติ 2 3" xfId="5"/>
    <cellStyle name="ปกติ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zoomScale="96" zoomScaleNormal="96" workbookViewId="0">
      <pane ySplit="4" topLeftCell="A5" activePane="bottomLeft" state="frozen"/>
      <selection pane="bottomLeft" activeCell="J10" sqref="J10"/>
    </sheetView>
  </sheetViews>
  <sheetFormatPr defaultRowHeight="23.25" x14ac:dyDescent="0.2"/>
  <cols>
    <col min="1" max="1" width="6.25" style="2" customWidth="1"/>
    <col min="2" max="2" width="18.125" style="2" customWidth="1"/>
    <col min="3" max="3" width="36.625" style="2" customWidth="1"/>
    <col min="4" max="4" width="20.375" style="2" customWidth="1"/>
    <col min="5" max="5" width="26.375" style="2" customWidth="1"/>
    <col min="6" max="6" width="26.625" style="1" customWidth="1"/>
    <col min="7" max="7" width="9" style="1" customWidth="1"/>
    <col min="8" max="8" width="9" style="2" customWidth="1"/>
    <col min="9" max="254" width="9" style="2"/>
    <col min="255" max="255" width="9.625" style="2" customWidth="1"/>
    <col min="256" max="256" width="45" style="2" customWidth="1"/>
    <col min="257" max="258" width="38.75" style="2" customWidth="1"/>
    <col min="259" max="259" width="3.375" style="2" customWidth="1"/>
    <col min="260" max="261" width="20.625" style="2" customWidth="1"/>
    <col min="262" max="262" width="18" style="2" customWidth="1"/>
    <col min="263" max="264" width="12.875" style="2" customWidth="1"/>
    <col min="265" max="510" width="9" style="2"/>
    <col min="511" max="511" width="9.625" style="2" customWidth="1"/>
    <col min="512" max="512" width="45" style="2" customWidth="1"/>
    <col min="513" max="514" width="38.75" style="2" customWidth="1"/>
    <col min="515" max="515" width="3.375" style="2" customWidth="1"/>
    <col min="516" max="517" width="20.625" style="2" customWidth="1"/>
    <col min="518" max="518" width="18" style="2" customWidth="1"/>
    <col min="519" max="520" width="12.875" style="2" customWidth="1"/>
    <col min="521" max="766" width="9" style="2"/>
    <col min="767" max="767" width="9.625" style="2" customWidth="1"/>
    <col min="768" max="768" width="45" style="2" customWidth="1"/>
    <col min="769" max="770" width="38.75" style="2" customWidth="1"/>
    <col min="771" max="771" width="3.375" style="2" customWidth="1"/>
    <col min="772" max="773" width="20.625" style="2" customWidth="1"/>
    <col min="774" max="774" width="18" style="2" customWidth="1"/>
    <col min="775" max="776" width="12.875" style="2" customWidth="1"/>
    <col min="777" max="1022" width="9" style="2"/>
    <col min="1023" max="1023" width="9.625" style="2" customWidth="1"/>
    <col min="1024" max="1024" width="45" style="2" customWidth="1"/>
    <col min="1025" max="1026" width="38.75" style="2" customWidth="1"/>
    <col min="1027" max="1027" width="3.375" style="2" customWidth="1"/>
    <col min="1028" max="1029" width="20.625" style="2" customWidth="1"/>
    <col min="1030" max="1030" width="18" style="2" customWidth="1"/>
    <col min="1031" max="1032" width="12.875" style="2" customWidth="1"/>
    <col min="1033" max="1278" width="9" style="2"/>
    <col min="1279" max="1279" width="9.625" style="2" customWidth="1"/>
    <col min="1280" max="1280" width="45" style="2" customWidth="1"/>
    <col min="1281" max="1282" width="38.75" style="2" customWidth="1"/>
    <col min="1283" max="1283" width="3.375" style="2" customWidth="1"/>
    <col min="1284" max="1285" width="20.625" style="2" customWidth="1"/>
    <col min="1286" max="1286" width="18" style="2" customWidth="1"/>
    <col min="1287" max="1288" width="12.875" style="2" customWidth="1"/>
    <col min="1289" max="1534" width="9" style="2"/>
    <col min="1535" max="1535" width="9.625" style="2" customWidth="1"/>
    <col min="1536" max="1536" width="45" style="2" customWidth="1"/>
    <col min="1537" max="1538" width="38.75" style="2" customWidth="1"/>
    <col min="1539" max="1539" width="3.375" style="2" customWidth="1"/>
    <col min="1540" max="1541" width="20.625" style="2" customWidth="1"/>
    <col min="1542" max="1542" width="18" style="2" customWidth="1"/>
    <col min="1543" max="1544" width="12.875" style="2" customWidth="1"/>
    <col min="1545" max="1790" width="9" style="2"/>
    <col min="1791" max="1791" width="9.625" style="2" customWidth="1"/>
    <col min="1792" max="1792" width="45" style="2" customWidth="1"/>
    <col min="1793" max="1794" width="38.75" style="2" customWidth="1"/>
    <col min="1795" max="1795" width="3.375" style="2" customWidth="1"/>
    <col min="1796" max="1797" width="20.625" style="2" customWidth="1"/>
    <col min="1798" max="1798" width="18" style="2" customWidth="1"/>
    <col min="1799" max="1800" width="12.875" style="2" customWidth="1"/>
    <col min="1801" max="2046" width="9" style="2"/>
    <col min="2047" max="2047" width="9.625" style="2" customWidth="1"/>
    <col min="2048" max="2048" width="45" style="2" customWidth="1"/>
    <col min="2049" max="2050" width="38.75" style="2" customWidth="1"/>
    <col min="2051" max="2051" width="3.375" style="2" customWidth="1"/>
    <col min="2052" max="2053" width="20.625" style="2" customWidth="1"/>
    <col min="2054" max="2054" width="18" style="2" customWidth="1"/>
    <col min="2055" max="2056" width="12.875" style="2" customWidth="1"/>
    <col min="2057" max="2302" width="9" style="2"/>
    <col min="2303" max="2303" width="9.625" style="2" customWidth="1"/>
    <col min="2304" max="2304" width="45" style="2" customWidth="1"/>
    <col min="2305" max="2306" width="38.75" style="2" customWidth="1"/>
    <col min="2307" max="2307" width="3.375" style="2" customWidth="1"/>
    <col min="2308" max="2309" width="20.625" style="2" customWidth="1"/>
    <col min="2310" max="2310" width="18" style="2" customWidth="1"/>
    <col min="2311" max="2312" width="12.875" style="2" customWidth="1"/>
    <col min="2313" max="2558" width="9" style="2"/>
    <col min="2559" max="2559" width="9.625" style="2" customWidth="1"/>
    <col min="2560" max="2560" width="45" style="2" customWidth="1"/>
    <col min="2561" max="2562" width="38.75" style="2" customWidth="1"/>
    <col min="2563" max="2563" width="3.375" style="2" customWidth="1"/>
    <col min="2564" max="2565" width="20.625" style="2" customWidth="1"/>
    <col min="2566" max="2566" width="18" style="2" customWidth="1"/>
    <col min="2567" max="2568" width="12.875" style="2" customWidth="1"/>
    <col min="2569" max="2814" width="9" style="2"/>
    <col min="2815" max="2815" width="9.625" style="2" customWidth="1"/>
    <col min="2816" max="2816" width="45" style="2" customWidth="1"/>
    <col min="2817" max="2818" width="38.75" style="2" customWidth="1"/>
    <col min="2819" max="2819" width="3.375" style="2" customWidth="1"/>
    <col min="2820" max="2821" width="20.625" style="2" customWidth="1"/>
    <col min="2822" max="2822" width="18" style="2" customWidth="1"/>
    <col min="2823" max="2824" width="12.875" style="2" customWidth="1"/>
    <col min="2825" max="3070" width="9" style="2"/>
    <col min="3071" max="3071" width="9.625" style="2" customWidth="1"/>
    <col min="3072" max="3072" width="45" style="2" customWidth="1"/>
    <col min="3073" max="3074" width="38.75" style="2" customWidth="1"/>
    <col min="3075" max="3075" width="3.375" style="2" customWidth="1"/>
    <col min="3076" max="3077" width="20.625" style="2" customWidth="1"/>
    <col min="3078" max="3078" width="18" style="2" customWidth="1"/>
    <col min="3079" max="3080" width="12.875" style="2" customWidth="1"/>
    <col min="3081" max="3326" width="9" style="2"/>
    <col min="3327" max="3327" width="9.625" style="2" customWidth="1"/>
    <col min="3328" max="3328" width="45" style="2" customWidth="1"/>
    <col min="3329" max="3330" width="38.75" style="2" customWidth="1"/>
    <col min="3331" max="3331" width="3.375" style="2" customWidth="1"/>
    <col min="3332" max="3333" width="20.625" style="2" customWidth="1"/>
    <col min="3334" max="3334" width="18" style="2" customWidth="1"/>
    <col min="3335" max="3336" width="12.875" style="2" customWidth="1"/>
    <col min="3337" max="3582" width="9" style="2"/>
    <col min="3583" max="3583" width="9.625" style="2" customWidth="1"/>
    <col min="3584" max="3584" width="45" style="2" customWidth="1"/>
    <col min="3585" max="3586" width="38.75" style="2" customWidth="1"/>
    <col min="3587" max="3587" width="3.375" style="2" customWidth="1"/>
    <col min="3588" max="3589" width="20.625" style="2" customWidth="1"/>
    <col min="3590" max="3590" width="18" style="2" customWidth="1"/>
    <col min="3591" max="3592" width="12.875" style="2" customWidth="1"/>
    <col min="3593" max="3838" width="9" style="2"/>
    <col min="3839" max="3839" width="9.625" style="2" customWidth="1"/>
    <col min="3840" max="3840" width="45" style="2" customWidth="1"/>
    <col min="3841" max="3842" width="38.75" style="2" customWidth="1"/>
    <col min="3843" max="3843" width="3.375" style="2" customWidth="1"/>
    <col min="3844" max="3845" width="20.625" style="2" customWidth="1"/>
    <col min="3846" max="3846" width="18" style="2" customWidth="1"/>
    <col min="3847" max="3848" width="12.875" style="2" customWidth="1"/>
    <col min="3849" max="4094" width="9" style="2"/>
    <col min="4095" max="4095" width="9.625" style="2" customWidth="1"/>
    <col min="4096" max="4096" width="45" style="2" customWidth="1"/>
    <col min="4097" max="4098" width="38.75" style="2" customWidth="1"/>
    <col min="4099" max="4099" width="3.375" style="2" customWidth="1"/>
    <col min="4100" max="4101" width="20.625" style="2" customWidth="1"/>
    <col min="4102" max="4102" width="18" style="2" customWidth="1"/>
    <col min="4103" max="4104" width="12.875" style="2" customWidth="1"/>
    <col min="4105" max="4350" width="9" style="2"/>
    <col min="4351" max="4351" width="9.625" style="2" customWidth="1"/>
    <col min="4352" max="4352" width="45" style="2" customWidth="1"/>
    <col min="4353" max="4354" width="38.75" style="2" customWidth="1"/>
    <col min="4355" max="4355" width="3.375" style="2" customWidth="1"/>
    <col min="4356" max="4357" width="20.625" style="2" customWidth="1"/>
    <col min="4358" max="4358" width="18" style="2" customWidth="1"/>
    <col min="4359" max="4360" width="12.875" style="2" customWidth="1"/>
    <col min="4361" max="4606" width="9" style="2"/>
    <col min="4607" max="4607" width="9.625" style="2" customWidth="1"/>
    <col min="4608" max="4608" width="45" style="2" customWidth="1"/>
    <col min="4609" max="4610" width="38.75" style="2" customWidth="1"/>
    <col min="4611" max="4611" width="3.375" style="2" customWidth="1"/>
    <col min="4612" max="4613" width="20.625" style="2" customWidth="1"/>
    <col min="4614" max="4614" width="18" style="2" customWidth="1"/>
    <col min="4615" max="4616" width="12.875" style="2" customWidth="1"/>
    <col min="4617" max="4862" width="9" style="2"/>
    <col min="4863" max="4863" width="9.625" style="2" customWidth="1"/>
    <col min="4864" max="4864" width="45" style="2" customWidth="1"/>
    <col min="4865" max="4866" width="38.75" style="2" customWidth="1"/>
    <col min="4867" max="4867" width="3.375" style="2" customWidth="1"/>
    <col min="4868" max="4869" width="20.625" style="2" customWidth="1"/>
    <col min="4870" max="4870" width="18" style="2" customWidth="1"/>
    <col min="4871" max="4872" width="12.875" style="2" customWidth="1"/>
    <col min="4873" max="5118" width="9" style="2"/>
    <col min="5119" max="5119" width="9.625" style="2" customWidth="1"/>
    <col min="5120" max="5120" width="45" style="2" customWidth="1"/>
    <col min="5121" max="5122" width="38.75" style="2" customWidth="1"/>
    <col min="5123" max="5123" width="3.375" style="2" customWidth="1"/>
    <col min="5124" max="5125" width="20.625" style="2" customWidth="1"/>
    <col min="5126" max="5126" width="18" style="2" customWidth="1"/>
    <col min="5127" max="5128" width="12.875" style="2" customWidth="1"/>
    <col min="5129" max="5374" width="9" style="2"/>
    <col min="5375" max="5375" width="9.625" style="2" customWidth="1"/>
    <col min="5376" max="5376" width="45" style="2" customWidth="1"/>
    <col min="5377" max="5378" width="38.75" style="2" customWidth="1"/>
    <col min="5379" max="5379" width="3.375" style="2" customWidth="1"/>
    <col min="5380" max="5381" width="20.625" style="2" customWidth="1"/>
    <col min="5382" max="5382" width="18" style="2" customWidth="1"/>
    <col min="5383" max="5384" width="12.875" style="2" customWidth="1"/>
    <col min="5385" max="5630" width="9" style="2"/>
    <col min="5631" max="5631" width="9.625" style="2" customWidth="1"/>
    <col min="5632" max="5632" width="45" style="2" customWidth="1"/>
    <col min="5633" max="5634" width="38.75" style="2" customWidth="1"/>
    <col min="5635" max="5635" width="3.375" style="2" customWidth="1"/>
    <col min="5636" max="5637" width="20.625" style="2" customWidth="1"/>
    <col min="5638" max="5638" width="18" style="2" customWidth="1"/>
    <col min="5639" max="5640" width="12.875" style="2" customWidth="1"/>
    <col min="5641" max="5886" width="9" style="2"/>
    <col min="5887" max="5887" width="9.625" style="2" customWidth="1"/>
    <col min="5888" max="5888" width="45" style="2" customWidth="1"/>
    <col min="5889" max="5890" width="38.75" style="2" customWidth="1"/>
    <col min="5891" max="5891" width="3.375" style="2" customWidth="1"/>
    <col min="5892" max="5893" width="20.625" style="2" customWidth="1"/>
    <col min="5894" max="5894" width="18" style="2" customWidth="1"/>
    <col min="5895" max="5896" width="12.875" style="2" customWidth="1"/>
    <col min="5897" max="6142" width="9" style="2"/>
    <col min="6143" max="6143" width="9.625" style="2" customWidth="1"/>
    <col min="6144" max="6144" width="45" style="2" customWidth="1"/>
    <col min="6145" max="6146" width="38.75" style="2" customWidth="1"/>
    <col min="6147" max="6147" width="3.375" style="2" customWidth="1"/>
    <col min="6148" max="6149" width="20.625" style="2" customWidth="1"/>
    <col min="6150" max="6150" width="18" style="2" customWidth="1"/>
    <col min="6151" max="6152" width="12.875" style="2" customWidth="1"/>
    <col min="6153" max="6398" width="9" style="2"/>
    <col min="6399" max="6399" width="9.625" style="2" customWidth="1"/>
    <col min="6400" max="6400" width="45" style="2" customWidth="1"/>
    <col min="6401" max="6402" width="38.75" style="2" customWidth="1"/>
    <col min="6403" max="6403" width="3.375" style="2" customWidth="1"/>
    <col min="6404" max="6405" width="20.625" style="2" customWidth="1"/>
    <col min="6406" max="6406" width="18" style="2" customWidth="1"/>
    <col min="6407" max="6408" width="12.875" style="2" customWidth="1"/>
    <col min="6409" max="6654" width="9" style="2"/>
    <col min="6655" max="6655" width="9.625" style="2" customWidth="1"/>
    <col min="6656" max="6656" width="45" style="2" customWidth="1"/>
    <col min="6657" max="6658" width="38.75" style="2" customWidth="1"/>
    <col min="6659" max="6659" width="3.375" style="2" customWidth="1"/>
    <col min="6660" max="6661" width="20.625" style="2" customWidth="1"/>
    <col min="6662" max="6662" width="18" style="2" customWidth="1"/>
    <col min="6663" max="6664" width="12.875" style="2" customWidth="1"/>
    <col min="6665" max="6910" width="9" style="2"/>
    <col min="6911" max="6911" width="9.625" style="2" customWidth="1"/>
    <col min="6912" max="6912" width="45" style="2" customWidth="1"/>
    <col min="6913" max="6914" width="38.75" style="2" customWidth="1"/>
    <col min="6915" max="6915" width="3.375" style="2" customWidth="1"/>
    <col min="6916" max="6917" width="20.625" style="2" customWidth="1"/>
    <col min="6918" max="6918" width="18" style="2" customWidth="1"/>
    <col min="6919" max="6920" width="12.875" style="2" customWidth="1"/>
    <col min="6921" max="7166" width="9" style="2"/>
    <col min="7167" max="7167" width="9.625" style="2" customWidth="1"/>
    <col min="7168" max="7168" width="45" style="2" customWidth="1"/>
    <col min="7169" max="7170" width="38.75" style="2" customWidth="1"/>
    <col min="7171" max="7171" width="3.375" style="2" customWidth="1"/>
    <col min="7172" max="7173" width="20.625" style="2" customWidth="1"/>
    <col min="7174" max="7174" width="18" style="2" customWidth="1"/>
    <col min="7175" max="7176" width="12.875" style="2" customWidth="1"/>
    <col min="7177" max="7422" width="9" style="2"/>
    <col min="7423" max="7423" width="9.625" style="2" customWidth="1"/>
    <col min="7424" max="7424" width="45" style="2" customWidth="1"/>
    <col min="7425" max="7426" width="38.75" style="2" customWidth="1"/>
    <col min="7427" max="7427" width="3.375" style="2" customWidth="1"/>
    <col min="7428" max="7429" width="20.625" style="2" customWidth="1"/>
    <col min="7430" max="7430" width="18" style="2" customWidth="1"/>
    <col min="7431" max="7432" width="12.875" style="2" customWidth="1"/>
    <col min="7433" max="7678" width="9" style="2"/>
    <col min="7679" max="7679" width="9.625" style="2" customWidth="1"/>
    <col min="7680" max="7680" width="45" style="2" customWidth="1"/>
    <col min="7681" max="7682" width="38.75" style="2" customWidth="1"/>
    <col min="7683" max="7683" width="3.375" style="2" customWidth="1"/>
    <col min="7684" max="7685" width="20.625" style="2" customWidth="1"/>
    <col min="7686" max="7686" width="18" style="2" customWidth="1"/>
    <col min="7687" max="7688" width="12.875" style="2" customWidth="1"/>
    <col min="7689" max="7934" width="9" style="2"/>
    <col min="7935" max="7935" width="9.625" style="2" customWidth="1"/>
    <col min="7936" max="7936" width="45" style="2" customWidth="1"/>
    <col min="7937" max="7938" width="38.75" style="2" customWidth="1"/>
    <col min="7939" max="7939" width="3.375" style="2" customWidth="1"/>
    <col min="7940" max="7941" width="20.625" style="2" customWidth="1"/>
    <col min="7942" max="7942" width="18" style="2" customWidth="1"/>
    <col min="7943" max="7944" width="12.875" style="2" customWidth="1"/>
    <col min="7945" max="8190" width="9" style="2"/>
    <col min="8191" max="8191" width="9.625" style="2" customWidth="1"/>
    <col min="8192" max="8192" width="45" style="2" customWidth="1"/>
    <col min="8193" max="8194" width="38.75" style="2" customWidth="1"/>
    <col min="8195" max="8195" width="3.375" style="2" customWidth="1"/>
    <col min="8196" max="8197" width="20.625" style="2" customWidth="1"/>
    <col min="8198" max="8198" width="18" style="2" customWidth="1"/>
    <col min="8199" max="8200" width="12.875" style="2" customWidth="1"/>
    <col min="8201" max="8446" width="9" style="2"/>
    <col min="8447" max="8447" width="9.625" style="2" customWidth="1"/>
    <col min="8448" max="8448" width="45" style="2" customWidth="1"/>
    <col min="8449" max="8450" width="38.75" style="2" customWidth="1"/>
    <col min="8451" max="8451" width="3.375" style="2" customWidth="1"/>
    <col min="8452" max="8453" width="20.625" style="2" customWidth="1"/>
    <col min="8454" max="8454" width="18" style="2" customWidth="1"/>
    <col min="8455" max="8456" width="12.875" style="2" customWidth="1"/>
    <col min="8457" max="8702" width="9" style="2"/>
    <col min="8703" max="8703" width="9.625" style="2" customWidth="1"/>
    <col min="8704" max="8704" width="45" style="2" customWidth="1"/>
    <col min="8705" max="8706" width="38.75" style="2" customWidth="1"/>
    <col min="8707" max="8707" width="3.375" style="2" customWidth="1"/>
    <col min="8708" max="8709" width="20.625" style="2" customWidth="1"/>
    <col min="8710" max="8710" width="18" style="2" customWidth="1"/>
    <col min="8711" max="8712" width="12.875" style="2" customWidth="1"/>
    <col min="8713" max="8958" width="9" style="2"/>
    <col min="8959" max="8959" width="9.625" style="2" customWidth="1"/>
    <col min="8960" max="8960" width="45" style="2" customWidth="1"/>
    <col min="8961" max="8962" width="38.75" style="2" customWidth="1"/>
    <col min="8963" max="8963" width="3.375" style="2" customWidth="1"/>
    <col min="8964" max="8965" width="20.625" style="2" customWidth="1"/>
    <col min="8966" max="8966" width="18" style="2" customWidth="1"/>
    <col min="8967" max="8968" width="12.875" style="2" customWidth="1"/>
    <col min="8969" max="9214" width="9" style="2"/>
    <col min="9215" max="9215" width="9.625" style="2" customWidth="1"/>
    <col min="9216" max="9216" width="45" style="2" customWidth="1"/>
    <col min="9217" max="9218" width="38.75" style="2" customWidth="1"/>
    <col min="9219" max="9219" width="3.375" style="2" customWidth="1"/>
    <col min="9220" max="9221" width="20.625" style="2" customWidth="1"/>
    <col min="9222" max="9222" width="18" style="2" customWidth="1"/>
    <col min="9223" max="9224" width="12.875" style="2" customWidth="1"/>
    <col min="9225" max="9470" width="9" style="2"/>
    <col min="9471" max="9471" width="9.625" style="2" customWidth="1"/>
    <col min="9472" max="9472" width="45" style="2" customWidth="1"/>
    <col min="9473" max="9474" width="38.75" style="2" customWidth="1"/>
    <col min="9475" max="9475" width="3.375" style="2" customWidth="1"/>
    <col min="9476" max="9477" width="20.625" style="2" customWidth="1"/>
    <col min="9478" max="9478" width="18" style="2" customWidth="1"/>
    <col min="9479" max="9480" width="12.875" style="2" customWidth="1"/>
    <col min="9481" max="9726" width="9" style="2"/>
    <col min="9727" max="9727" width="9.625" style="2" customWidth="1"/>
    <col min="9728" max="9728" width="45" style="2" customWidth="1"/>
    <col min="9729" max="9730" width="38.75" style="2" customWidth="1"/>
    <col min="9731" max="9731" width="3.375" style="2" customWidth="1"/>
    <col min="9732" max="9733" width="20.625" style="2" customWidth="1"/>
    <col min="9734" max="9734" width="18" style="2" customWidth="1"/>
    <col min="9735" max="9736" width="12.875" style="2" customWidth="1"/>
    <col min="9737" max="9982" width="9" style="2"/>
    <col min="9983" max="9983" width="9.625" style="2" customWidth="1"/>
    <col min="9984" max="9984" width="45" style="2" customWidth="1"/>
    <col min="9985" max="9986" width="38.75" style="2" customWidth="1"/>
    <col min="9987" max="9987" width="3.375" style="2" customWidth="1"/>
    <col min="9988" max="9989" width="20.625" style="2" customWidth="1"/>
    <col min="9990" max="9990" width="18" style="2" customWidth="1"/>
    <col min="9991" max="9992" width="12.875" style="2" customWidth="1"/>
    <col min="9993" max="10238" width="9" style="2"/>
    <col min="10239" max="10239" width="9.625" style="2" customWidth="1"/>
    <col min="10240" max="10240" width="45" style="2" customWidth="1"/>
    <col min="10241" max="10242" width="38.75" style="2" customWidth="1"/>
    <col min="10243" max="10243" width="3.375" style="2" customWidth="1"/>
    <col min="10244" max="10245" width="20.625" style="2" customWidth="1"/>
    <col min="10246" max="10246" width="18" style="2" customWidth="1"/>
    <col min="10247" max="10248" width="12.875" style="2" customWidth="1"/>
    <col min="10249" max="10494" width="9" style="2"/>
    <col min="10495" max="10495" width="9.625" style="2" customWidth="1"/>
    <col min="10496" max="10496" width="45" style="2" customWidth="1"/>
    <col min="10497" max="10498" width="38.75" style="2" customWidth="1"/>
    <col min="10499" max="10499" width="3.375" style="2" customWidth="1"/>
    <col min="10500" max="10501" width="20.625" style="2" customWidth="1"/>
    <col min="10502" max="10502" width="18" style="2" customWidth="1"/>
    <col min="10503" max="10504" width="12.875" style="2" customWidth="1"/>
    <col min="10505" max="10750" width="9" style="2"/>
    <col min="10751" max="10751" width="9.625" style="2" customWidth="1"/>
    <col min="10752" max="10752" width="45" style="2" customWidth="1"/>
    <col min="10753" max="10754" width="38.75" style="2" customWidth="1"/>
    <col min="10755" max="10755" width="3.375" style="2" customWidth="1"/>
    <col min="10756" max="10757" width="20.625" style="2" customWidth="1"/>
    <col min="10758" max="10758" width="18" style="2" customWidth="1"/>
    <col min="10759" max="10760" width="12.875" style="2" customWidth="1"/>
    <col min="10761" max="11006" width="9" style="2"/>
    <col min="11007" max="11007" width="9.625" style="2" customWidth="1"/>
    <col min="11008" max="11008" width="45" style="2" customWidth="1"/>
    <col min="11009" max="11010" width="38.75" style="2" customWidth="1"/>
    <col min="11011" max="11011" width="3.375" style="2" customWidth="1"/>
    <col min="11012" max="11013" width="20.625" style="2" customWidth="1"/>
    <col min="11014" max="11014" width="18" style="2" customWidth="1"/>
    <col min="11015" max="11016" width="12.875" style="2" customWidth="1"/>
    <col min="11017" max="11262" width="9" style="2"/>
    <col min="11263" max="11263" width="9.625" style="2" customWidth="1"/>
    <col min="11264" max="11264" width="45" style="2" customWidth="1"/>
    <col min="11265" max="11266" width="38.75" style="2" customWidth="1"/>
    <col min="11267" max="11267" width="3.375" style="2" customWidth="1"/>
    <col min="11268" max="11269" width="20.625" style="2" customWidth="1"/>
    <col min="11270" max="11270" width="18" style="2" customWidth="1"/>
    <col min="11271" max="11272" width="12.875" style="2" customWidth="1"/>
    <col min="11273" max="11518" width="9" style="2"/>
    <col min="11519" max="11519" width="9.625" style="2" customWidth="1"/>
    <col min="11520" max="11520" width="45" style="2" customWidth="1"/>
    <col min="11521" max="11522" width="38.75" style="2" customWidth="1"/>
    <col min="11523" max="11523" width="3.375" style="2" customWidth="1"/>
    <col min="11524" max="11525" width="20.625" style="2" customWidth="1"/>
    <col min="11526" max="11526" width="18" style="2" customWidth="1"/>
    <col min="11527" max="11528" width="12.875" style="2" customWidth="1"/>
    <col min="11529" max="11774" width="9" style="2"/>
    <col min="11775" max="11775" width="9.625" style="2" customWidth="1"/>
    <col min="11776" max="11776" width="45" style="2" customWidth="1"/>
    <col min="11777" max="11778" width="38.75" style="2" customWidth="1"/>
    <col min="11779" max="11779" width="3.375" style="2" customWidth="1"/>
    <col min="11780" max="11781" width="20.625" style="2" customWidth="1"/>
    <col min="11782" max="11782" width="18" style="2" customWidth="1"/>
    <col min="11783" max="11784" width="12.875" style="2" customWidth="1"/>
    <col min="11785" max="12030" width="9" style="2"/>
    <col min="12031" max="12031" width="9.625" style="2" customWidth="1"/>
    <col min="12032" max="12032" width="45" style="2" customWidth="1"/>
    <col min="12033" max="12034" width="38.75" style="2" customWidth="1"/>
    <col min="12035" max="12035" width="3.375" style="2" customWidth="1"/>
    <col min="12036" max="12037" width="20.625" style="2" customWidth="1"/>
    <col min="12038" max="12038" width="18" style="2" customWidth="1"/>
    <col min="12039" max="12040" width="12.875" style="2" customWidth="1"/>
    <col min="12041" max="12286" width="9" style="2"/>
    <col min="12287" max="12287" width="9.625" style="2" customWidth="1"/>
    <col min="12288" max="12288" width="45" style="2" customWidth="1"/>
    <col min="12289" max="12290" width="38.75" style="2" customWidth="1"/>
    <col min="12291" max="12291" width="3.375" style="2" customWidth="1"/>
    <col min="12292" max="12293" width="20.625" style="2" customWidth="1"/>
    <col min="12294" max="12294" width="18" style="2" customWidth="1"/>
    <col min="12295" max="12296" width="12.875" style="2" customWidth="1"/>
    <col min="12297" max="12542" width="9" style="2"/>
    <col min="12543" max="12543" width="9.625" style="2" customWidth="1"/>
    <col min="12544" max="12544" width="45" style="2" customWidth="1"/>
    <col min="12545" max="12546" width="38.75" style="2" customWidth="1"/>
    <col min="12547" max="12547" width="3.375" style="2" customWidth="1"/>
    <col min="12548" max="12549" width="20.625" style="2" customWidth="1"/>
    <col min="12550" max="12550" width="18" style="2" customWidth="1"/>
    <col min="12551" max="12552" width="12.875" style="2" customWidth="1"/>
    <col min="12553" max="12798" width="9" style="2"/>
    <col min="12799" max="12799" width="9.625" style="2" customWidth="1"/>
    <col min="12800" max="12800" width="45" style="2" customWidth="1"/>
    <col min="12801" max="12802" width="38.75" style="2" customWidth="1"/>
    <col min="12803" max="12803" width="3.375" style="2" customWidth="1"/>
    <col min="12804" max="12805" width="20.625" style="2" customWidth="1"/>
    <col min="12806" max="12806" width="18" style="2" customWidth="1"/>
    <col min="12807" max="12808" width="12.875" style="2" customWidth="1"/>
    <col min="12809" max="13054" width="9" style="2"/>
    <col min="13055" max="13055" width="9.625" style="2" customWidth="1"/>
    <col min="13056" max="13056" width="45" style="2" customWidth="1"/>
    <col min="13057" max="13058" width="38.75" style="2" customWidth="1"/>
    <col min="13059" max="13059" width="3.375" style="2" customWidth="1"/>
    <col min="13060" max="13061" width="20.625" style="2" customWidth="1"/>
    <col min="13062" max="13062" width="18" style="2" customWidth="1"/>
    <col min="13063" max="13064" width="12.875" style="2" customWidth="1"/>
    <col min="13065" max="13310" width="9" style="2"/>
    <col min="13311" max="13311" width="9.625" style="2" customWidth="1"/>
    <col min="13312" max="13312" width="45" style="2" customWidth="1"/>
    <col min="13313" max="13314" width="38.75" style="2" customWidth="1"/>
    <col min="13315" max="13315" width="3.375" style="2" customWidth="1"/>
    <col min="13316" max="13317" width="20.625" style="2" customWidth="1"/>
    <col min="13318" max="13318" width="18" style="2" customWidth="1"/>
    <col min="13319" max="13320" width="12.875" style="2" customWidth="1"/>
    <col min="13321" max="13566" width="9" style="2"/>
    <col min="13567" max="13567" width="9.625" style="2" customWidth="1"/>
    <col min="13568" max="13568" width="45" style="2" customWidth="1"/>
    <col min="13569" max="13570" width="38.75" style="2" customWidth="1"/>
    <col min="13571" max="13571" width="3.375" style="2" customWidth="1"/>
    <col min="13572" max="13573" width="20.625" style="2" customWidth="1"/>
    <col min="13574" max="13574" width="18" style="2" customWidth="1"/>
    <col min="13575" max="13576" width="12.875" style="2" customWidth="1"/>
    <col min="13577" max="13822" width="9" style="2"/>
    <col min="13823" max="13823" width="9.625" style="2" customWidth="1"/>
    <col min="13824" max="13824" width="45" style="2" customWidth="1"/>
    <col min="13825" max="13826" width="38.75" style="2" customWidth="1"/>
    <col min="13827" max="13827" width="3.375" style="2" customWidth="1"/>
    <col min="13828" max="13829" width="20.625" style="2" customWidth="1"/>
    <col min="13830" max="13830" width="18" style="2" customWidth="1"/>
    <col min="13831" max="13832" width="12.875" style="2" customWidth="1"/>
    <col min="13833" max="14078" width="9" style="2"/>
    <col min="14079" max="14079" width="9.625" style="2" customWidth="1"/>
    <col min="14080" max="14080" width="45" style="2" customWidth="1"/>
    <col min="14081" max="14082" width="38.75" style="2" customWidth="1"/>
    <col min="14083" max="14083" width="3.375" style="2" customWidth="1"/>
    <col min="14084" max="14085" width="20.625" style="2" customWidth="1"/>
    <col min="14086" max="14086" width="18" style="2" customWidth="1"/>
    <col min="14087" max="14088" width="12.875" style="2" customWidth="1"/>
    <col min="14089" max="14334" width="9" style="2"/>
    <col min="14335" max="14335" width="9.625" style="2" customWidth="1"/>
    <col min="14336" max="14336" width="45" style="2" customWidth="1"/>
    <col min="14337" max="14338" width="38.75" style="2" customWidth="1"/>
    <col min="14339" max="14339" width="3.375" style="2" customWidth="1"/>
    <col min="14340" max="14341" width="20.625" style="2" customWidth="1"/>
    <col min="14342" max="14342" width="18" style="2" customWidth="1"/>
    <col min="14343" max="14344" width="12.875" style="2" customWidth="1"/>
    <col min="14345" max="14590" width="9" style="2"/>
    <col min="14591" max="14591" width="9.625" style="2" customWidth="1"/>
    <col min="14592" max="14592" width="45" style="2" customWidth="1"/>
    <col min="14593" max="14594" width="38.75" style="2" customWidth="1"/>
    <col min="14595" max="14595" width="3.375" style="2" customWidth="1"/>
    <col min="14596" max="14597" width="20.625" style="2" customWidth="1"/>
    <col min="14598" max="14598" width="18" style="2" customWidth="1"/>
    <col min="14599" max="14600" width="12.875" style="2" customWidth="1"/>
    <col min="14601" max="14846" width="9" style="2"/>
    <col min="14847" max="14847" width="9.625" style="2" customWidth="1"/>
    <col min="14848" max="14848" width="45" style="2" customWidth="1"/>
    <col min="14849" max="14850" width="38.75" style="2" customWidth="1"/>
    <col min="14851" max="14851" width="3.375" style="2" customWidth="1"/>
    <col min="14852" max="14853" width="20.625" style="2" customWidth="1"/>
    <col min="14854" max="14854" width="18" style="2" customWidth="1"/>
    <col min="14855" max="14856" width="12.875" style="2" customWidth="1"/>
    <col min="14857" max="15102" width="9" style="2"/>
    <col min="15103" max="15103" width="9.625" style="2" customWidth="1"/>
    <col min="15104" max="15104" width="45" style="2" customWidth="1"/>
    <col min="15105" max="15106" width="38.75" style="2" customWidth="1"/>
    <col min="15107" max="15107" width="3.375" style="2" customWidth="1"/>
    <col min="15108" max="15109" width="20.625" style="2" customWidth="1"/>
    <col min="15110" max="15110" width="18" style="2" customWidth="1"/>
    <col min="15111" max="15112" width="12.875" style="2" customWidth="1"/>
    <col min="15113" max="15358" width="9" style="2"/>
    <col min="15359" max="15359" width="9.625" style="2" customWidth="1"/>
    <col min="15360" max="15360" width="45" style="2" customWidth="1"/>
    <col min="15361" max="15362" width="38.75" style="2" customWidth="1"/>
    <col min="15363" max="15363" width="3.375" style="2" customWidth="1"/>
    <col min="15364" max="15365" width="20.625" style="2" customWidth="1"/>
    <col min="15366" max="15366" width="18" style="2" customWidth="1"/>
    <col min="15367" max="15368" width="12.875" style="2" customWidth="1"/>
    <col min="15369" max="15614" width="9" style="2"/>
    <col min="15615" max="15615" width="9.625" style="2" customWidth="1"/>
    <col min="15616" max="15616" width="45" style="2" customWidth="1"/>
    <col min="15617" max="15618" width="38.75" style="2" customWidth="1"/>
    <col min="15619" max="15619" width="3.375" style="2" customWidth="1"/>
    <col min="15620" max="15621" width="20.625" style="2" customWidth="1"/>
    <col min="15622" max="15622" width="18" style="2" customWidth="1"/>
    <col min="15623" max="15624" width="12.875" style="2" customWidth="1"/>
    <col min="15625" max="15870" width="9" style="2"/>
    <col min="15871" max="15871" width="9.625" style="2" customWidth="1"/>
    <col min="15872" max="15872" width="45" style="2" customWidth="1"/>
    <col min="15873" max="15874" width="38.75" style="2" customWidth="1"/>
    <col min="15875" max="15875" width="3.375" style="2" customWidth="1"/>
    <col min="15876" max="15877" width="20.625" style="2" customWidth="1"/>
    <col min="15878" max="15878" width="18" style="2" customWidth="1"/>
    <col min="15879" max="15880" width="12.875" style="2" customWidth="1"/>
    <col min="15881" max="16126" width="9" style="2"/>
    <col min="16127" max="16127" width="9.625" style="2" customWidth="1"/>
    <col min="16128" max="16128" width="45" style="2" customWidth="1"/>
    <col min="16129" max="16130" width="38.75" style="2" customWidth="1"/>
    <col min="16131" max="16131" width="3.375" style="2" customWidth="1"/>
    <col min="16132" max="16133" width="20.625" style="2" customWidth="1"/>
    <col min="16134" max="16134" width="18" style="2" customWidth="1"/>
    <col min="16135" max="16136" width="12.875" style="2" customWidth="1"/>
    <col min="16137" max="16383" width="9" style="2"/>
    <col min="16384" max="16384" width="9" style="2" customWidth="1"/>
  </cols>
  <sheetData>
    <row r="1" spans="1:9" ht="22.5" customHeight="1" x14ac:dyDescent="0.2">
      <c r="A1" s="174" t="s">
        <v>8</v>
      </c>
      <c r="B1" s="174"/>
      <c r="C1" s="174"/>
      <c r="D1" s="174"/>
      <c r="E1" s="174"/>
      <c r="F1" s="174"/>
      <c r="G1"/>
    </row>
    <row r="2" spans="1:9" ht="22.5" customHeight="1" x14ac:dyDescent="0.2">
      <c r="A2" s="174" t="s">
        <v>19</v>
      </c>
      <c r="B2" s="174"/>
      <c r="C2" s="174"/>
      <c r="D2" s="174"/>
      <c r="E2" s="174"/>
      <c r="F2" s="174"/>
      <c r="G2"/>
    </row>
    <row r="3" spans="1:9" ht="22.5" customHeight="1" x14ac:dyDescent="0.2">
      <c r="A3" s="175" t="s">
        <v>0</v>
      </c>
      <c r="B3" s="175"/>
      <c r="C3" s="175"/>
      <c r="D3" s="175"/>
      <c r="E3" s="175"/>
      <c r="F3" s="175"/>
    </row>
    <row r="4" spans="1:9" ht="45.75" customHeight="1" x14ac:dyDescent="0.2">
      <c r="A4" s="3" t="s">
        <v>2</v>
      </c>
      <c r="B4" s="3" t="s">
        <v>5</v>
      </c>
      <c r="C4" s="4" t="s">
        <v>1</v>
      </c>
      <c r="D4" s="4" t="s">
        <v>9</v>
      </c>
      <c r="E4" s="5" t="s">
        <v>10</v>
      </c>
      <c r="F4" s="10" t="s">
        <v>11</v>
      </c>
    </row>
    <row r="5" spans="1:9" ht="24" customHeight="1" x14ac:dyDescent="0.2">
      <c r="A5" s="15">
        <v>1</v>
      </c>
      <c r="B5" s="11">
        <v>7141011</v>
      </c>
      <c r="C5" s="2" t="s">
        <v>16</v>
      </c>
      <c r="D5" s="13">
        <f>299666700/1000</f>
        <v>299666.7</v>
      </c>
      <c r="E5" s="13">
        <f>1683037571.56/1000000</f>
        <v>1683.0375715599998</v>
      </c>
      <c r="F5" s="13">
        <v>0</v>
      </c>
      <c r="G5" s="16"/>
      <c r="H5" s="7"/>
    </row>
    <row r="6" spans="1:9" ht="24" customHeight="1" x14ac:dyDescent="0.2">
      <c r="A6" s="15">
        <v>2</v>
      </c>
      <c r="B6" s="11">
        <v>27160000</v>
      </c>
      <c r="C6" s="34" t="s">
        <v>14</v>
      </c>
      <c r="D6" s="14">
        <f>3/1000</f>
        <v>3.0000000000000001E-3</v>
      </c>
      <c r="E6" s="13">
        <f>474409218.8/1000000</f>
        <v>474.40921880000002</v>
      </c>
      <c r="F6" s="13">
        <f>33208645.32/1000000</f>
        <v>33.208645320000002</v>
      </c>
      <c r="G6" s="16"/>
      <c r="H6" s="7"/>
      <c r="I6" s="17"/>
    </row>
    <row r="7" spans="1:9" ht="24" customHeight="1" x14ac:dyDescent="0.2">
      <c r="A7" s="15">
        <v>3</v>
      </c>
      <c r="B7" s="11">
        <v>8134020</v>
      </c>
      <c r="C7" s="34" t="s">
        <v>21</v>
      </c>
      <c r="D7" s="13">
        <f>5068250/1000</f>
        <v>5068.25</v>
      </c>
      <c r="E7" s="13">
        <f>161377920.14/1000000</f>
        <v>161.37792013999999</v>
      </c>
      <c r="F7" s="13">
        <v>0</v>
      </c>
      <c r="G7" s="16"/>
      <c r="H7" s="7"/>
    </row>
    <row r="8" spans="1:9" s="21" customFormat="1" ht="24" customHeight="1" x14ac:dyDescent="0.2">
      <c r="A8" s="18">
        <v>4</v>
      </c>
      <c r="B8" s="11">
        <v>7141099</v>
      </c>
      <c r="C8" s="2" t="s">
        <v>17</v>
      </c>
      <c r="D8" s="13">
        <f>26550000/1000</f>
        <v>26550</v>
      </c>
      <c r="E8" s="13">
        <f>49728079.67/1000000</f>
        <v>49.72807967</v>
      </c>
      <c r="F8" s="13">
        <f>0/1000000</f>
        <v>0</v>
      </c>
      <c r="G8" s="19"/>
      <c r="H8" s="20"/>
    </row>
    <row r="9" spans="1:9" s="21" customFormat="1" ht="24" customHeight="1" x14ac:dyDescent="0.2">
      <c r="A9" s="18">
        <v>5</v>
      </c>
      <c r="B9" s="11">
        <v>7142090</v>
      </c>
      <c r="C9" s="22" t="s">
        <v>15</v>
      </c>
      <c r="D9" s="13">
        <f>2857100/1000</f>
        <v>2857.1</v>
      </c>
      <c r="E9" s="13">
        <f>44951262.09/1000000</f>
        <v>44.95126209</v>
      </c>
      <c r="F9" s="13">
        <f>0/1000000</f>
        <v>0</v>
      </c>
      <c r="G9" s="19"/>
      <c r="H9" s="20"/>
    </row>
    <row r="10" spans="1:9" ht="24" customHeight="1" x14ac:dyDescent="0.2">
      <c r="A10" s="15">
        <v>6</v>
      </c>
      <c r="B10" s="11">
        <v>11081400</v>
      </c>
      <c r="C10" s="2" t="s">
        <v>22</v>
      </c>
      <c r="D10" s="13">
        <f>1352350/1000</f>
        <v>1352.35</v>
      </c>
      <c r="E10" s="13">
        <f>20725876.26/1000000</f>
        <v>20.725876260000003</v>
      </c>
      <c r="F10" s="13">
        <f>1450811.34/1000000</f>
        <v>1.45081134</v>
      </c>
      <c r="G10" s="16"/>
      <c r="H10" s="7"/>
    </row>
    <row r="11" spans="1:9" ht="24" customHeight="1" x14ac:dyDescent="0.2">
      <c r="A11" s="15">
        <v>7</v>
      </c>
      <c r="B11" s="11">
        <v>21011292</v>
      </c>
      <c r="C11" s="12" t="s">
        <v>18</v>
      </c>
      <c r="D11" s="13">
        <f>202496/1000</f>
        <v>202.49600000000001</v>
      </c>
      <c r="E11" s="13">
        <f>20103759.18/1000000</f>
        <v>20.103759180000001</v>
      </c>
      <c r="F11" s="13">
        <f>1437204.16/1000000</f>
        <v>1.4372041599999998</v>
      </c>
      <c r="G11" s="16"/>
      <c r="H11" s="7"/>
    </row>
    <row r="12" spans="1:9" ht="24" customHeight="1" x14ac:dyDescent="0.2">
      <c r="A12" s="15">
        <v>8</v>
      </c>
      <c r="B12" s="11">
        <v>7049010</v>
      </c>
      <c r="C12" s="12" t="s">
        <v>13</v>
      </c>
      <c r="D12" s="13">
        <f>913000/1000</f>
        <v>913</v>
      </c>
      <c r="E12" s="13">
        <f>14364391.29/1000000</f>
        <v>14.364391289999999</v>
      </c>
      <c r="F12" s="13">
        <f>0/1000000</f>
        <v>0</v>
      </c>
      <c r="G12" s="16"/>
      <c r="H12" s="7"/>
    </row>
    <row r="13" spans="1:9" ht="24" customHeight="1" x14ac:dyDescent="0.2">
      <c r="A13" s="18">
        <v>9</v>
      </c>
      <c r="B13" s="11">
        <v>8039090</v>
      </c>
      <c r="C13" s="23" t="s">
        <v>12</v>
      </c>
      <c r="D13" s="13">
        <f>1610600/1000</f>
        <v>1610.6</v>
      </c>
      <c r="E13" s="13">
        <f>12066598.148/1000000</f>
        <v>12.066598148000001</v>
      </c>
      <c r="F13" s="13">
        <v>0</v>
      </c>
      <c r="G13" s="16"/>
      <c r="H13" s="7"/>
    </row>
    <row r="14" spans="1:9" ht="24" customHeight="1" x14ac:dyDescent="0.2">
      <c r="A14" s="18">
        <v>10</v>
      </c>
      <c r="B14" s="24" t="s">
        <v>20</v>
      </c>
      <c r="C14" s="12" t="s">
        <v>23</v>
      </c>
      <c r="D14" s="13">
        <f>271740/1000</f>
        <v>271.74</v>
      </c>
      <c r="E14" s="13">
        <f>6610408.76/1000000</f>
        <v>6.6104087599999994</v>
      </c>
      <c r="F14" s="13">
        <f>0/1000000</f>
        <v>0</v>
      </c>
      <c r="G14" s="16"/>
      <c r="H14" s="7"/>
    </row>
    <row r="15" spans="1:9" ht="24" customHeight="1" x14ac:dyDescent="0.2">
      <c r="A15" s="25" t="s">
        <v>6</v>
      </c>
      <c r="B15" s="26"/>
      <c r="C15" s="27"/>
      <c r="D15" s="28">
        <f>SUM(D5:D14)</f>
        <v>338492.23899999994</v>
      </c>
      <c r="E15" s="29">
        <f>SUM(E5:E14)</f>
        <v>2487.3750858980002</v>
      </c>
      <c r="F15" s="29">
        <f>SUM(F5:F14)</f>
        <v>36.096660820000004</v>
      </c>
    </row>
    <row r="16" spans="1:9" ht="24" customHeight="1" thickBot="1" x14ac:dyDescent="0.25">
      <c r="A16" s="179" t="s">
        <v>4</v>
      </c>
      <c r="B16" s="180"/>
      <c r="C16" s="181"/>
      <c r="D16" s="30">
        <f>D17-D15</f>
        <v>312.73574000009103</v>
      </c>
      <c r="E16" s="31">
        <f>E17-E15</f>
        <v>19.11249928199959</v>
      </c>
      <c r="F16" s="31">
        <f>F17-F15</f>
        <v>0.68353952999999734</v>
      </c>
    </row>
    <row r="17" spans="1:16136" ht="24" thickBot="1" x14ac:dyDescent="0.25">
      <c r="A17" s="176" t="s">
        <v>3</v>
      </c>
      <c r="B17" s="177"/>
      <c r="C17" s="178"/>
      <c r="D17" s="32">
        <f>338804974.74/1000</f>
        <v>338804.97474000003</v>
      </c>
      <c r="E17" s="33">
        <f>2506487585.18/1000000</f>
        <v>2506.4875851799998</v>
      </c>
      <c r="F17" s="33">
        <f>36780200.35/1000000</f>
        <v>36.780200350000001</v>
      </c>
      <c r="G17" s="8"/>
    </row>
    <row r="18" spans="1:16136" ht="24" thickTop="1" x14ac:dyDescent="0.2">
      <c r="A18" s="9" t="s">
        <v>24</v>
      </c>
      <c r="B18" s="7"/>
      <c r="F18" s="6"/>
      <c r="G18" s="6"/>
    </row>
    <row r="19" spans="1:16136" ht="23.25" customHeight="1" x14ac:dyDescent="0.2">
      <c r="F19" s="6"/>
      <c r="G19" s="6"/>
    </row>
    <row r="20" spans="1:16136" ht="23.25" customHeight="1" x14ac:dyDescent="0.2">
      <c r="A20" s="2" t="s">
        <v>7</v>
      </c>
      <c r="F20" s="6"/>
      <c r="G20" s="6"/>
    </row>
    <row r="21" spans="1:16136" s="1" customFormat="1" ht="14.25" customHeight="1" x14ac:dyDescent="0.2">
      <c r="A21" s="7"/>
      <c r="B21" s="7"/>
      <c r="C21" s="2"/>
      <c r="D21" s="2"/>
      <c r="E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</row>
    <row r="22" spans="1:16136" s="1" customFormat="1" ht="14.25" customHeight="1" x14ac:dyDescent="0.2">
      <c r="A22" s="7"/>
      <c r="B22" s="7"/>
      <c r="C22" s="2"/>
      <c r="D22" s="2"/>
      <c r="E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</row>
    <row r="23" spans="1:16136" s="1" customFormat="1" ht="14.25" customHeight="1" x14ac:dyDescent="0.2">
      <c r="A23" s="7"/>
      <c r="B23" s="7"/>
      <c r="C23" s="2"/>
      <c r="D23" s="2"/>
      <c r="E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</row>
    <row r="24" spans="1:16136" s="1" customFormat="1" ht="18" customHeight="1" x14ac:dyDescent="0.2">
      <c r="A24" s="7"/>
      <c r="B24" s="7"/>
      <c r="C24" s="2"/>
      <c r="D24" s="2"/>
      <c r="E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</row>
    <row r="25" spans="1:16136" s="1" customFormat="1" ht="17.25" customHeight="1" x14ac:dyDescent="0.2">
      <c r="A25" s="7"/>
      <c r="B25" s="7"/>
      <c r="C25" s="2"/>
      <c r="D25" s="2"/>
      <c r="E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</row>
    <row r="26" spans="1:16136" s="1" customFormat="1" ht="18.75" customHeight="1" x14ac:dyDescent="0.2">
      <c r="A26" s="7"/>
      <c r="B26" s="7"/>
      <c r="C26" s="2"/>
      <c r="D26" s="2"/>
      <c r="E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</row>
    <row r="27" spans="1:16136" s="1" customFormat="1" x14ac:dyDescent="0.2">
      <c r="A27" s="7"/>
      <c r="B27" s="7"/>
      <c r="C27" s="2"/>
      <c r="D27" s="2"/>
      <c r="E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</row>
    <row r="28" spans="1:16136" s="1" customFormat="1" x14ac:dyDescent="0.2">
      <c r="A28" s="7"/>
      <c r="B28" s="7"/>
      <c r="C28" s="2"/>
      <c r="D28" s="2"/>
      <c r="E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</row>
    <row r="29" spans="1:16136" s="1" customFormat="1" x14ac:dyDescent="0.2">
      <c r="A29" s="7"/>
      <c r="B29" s="7"/>
      <c r="C29" s="2"/>
      <c r="D29" s="2"/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</row>
    <row r="30" spans="1:16136" s="1" customFormat="1" x14ac:dyDescent="0.2">
      <c r="A30" s="7"/>
      <c r="B30" s="7"/>
      <c r="C30" s="2"/>
      <c r="D30" s="2"/>
      <c r="E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</row>
    <row r="31" spans="1:16136" s="1" customFormat="1" x14ac:dyDescent="0.2">
      <c r="A31" s="7"/>
      <c r="B31" s="7"/>
      <c r="C31" s="2"/>
      <c r="D31" s="2"/>
      <c r="E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</row>
    <row r="32" spans="1:16136" s="1" customFormat="1" x14ac:dyDescent="0.2">
      <c r="A32" s="7"/>
      <c r="B32" s="7"/>
      <c r="C32" s="2"/>
      <c r="D32" s="2"/>
      <c r="E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</row>
    <row r="33" spans="1:16136" s="1" customFormat="1" x14ac:dyDescent="0.2">
      <c r="A33" s="7"/>
      <c r="B33" s="7"/>
      <c r="C33" s="2"/>
      <c r="D33" s="2"/>
      <c r="E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  <c r="WTI33" s="2"/>
      <c r="WTJ33" s="2"/>
      <c r="WTK33" s="2"/>
      <c r="WTL33" s="2"/>
      <c r="WTM33" s="2"/>
      <c r="WTN33" s="2"/>
      <c r="WTO33" s="2"/>
      <c r="WTP33" s="2"/>
      <c r="WTQ33" s="2"/>
      <c r="WTR33" s="2"/>
      <c r="WTS33" s="2"/>
      <c r="WTT33" s="2"/>
      <c r="WTU33" s="2"/>
      <c r="WTV33" s="2"/>
      <c r="WTW33" s="2"/>
      <c r="WTX33" s="2"/>
      <c r="WTY33" s="2"/>
      <c r="WTZ33" s="2"/>
      <c r="WUA33" s="2"/>
      <c r="WUB33" s="2"/>
      <c r="WUC33" s="2"/>
      <c r="WUD33" s="2"/>
      <c r="WUE33" s="2"/>
      <c r="WUF33" s="2"/>
      <c r="WUG33" s="2"/>
      <c r="WUH33" s="2"/>
      <c r="WUI33" s="2"/>
      <c r="WUJ33" s="2"/>
      <c r="WUK33" s="2"/>
      <c r="WUL33" s="2"/>
      <c r="WUM33" s="2"/>
      <c r="WUN33" s="2"/>
      <c r="WUO33" s="2"/>
      <c r="WUP33" s="2"/>
      <c r="WUQ33" s="2"/>
      <c r="WUR33" s="2"/>
      <c r="WUS33" s="2"/>
      <c r="WUT33" s="2"/>
      <c r="WUU33" s="2"/>
      <c r="WUV33" s="2"/>
      <c r="WUW33" s="2"/>
      <c r="WUX33" s="2"/>
      <c r="WUY33" s="2"/>
      <c r="WUZ33" s="2"/>
      <c r="WVA33" s="2"/>
      <c r="WVB33" s="2"/>
      <c r="WVC33" s="2"/>
      <c r="WVD33" s="2"/>
      <c r="WVE33" s="2"/>
      <c r="WVF33" s="2"/>
      <c r="WVG33" s="2"/>
      <c r="WVH33" s="2"/>
      <c r="WVI33" s="2"/>
      <c r="WVJ33" s="2"/>
      <c r="WVK33" s="2"/>
      <c r="WVL33" s="2"/>
      <c r="WVM33" s="2"/>
      <c r="WVN33" s="2"/>
      <c r="WVO33" s="2"/>
      <c r="WVP33" s="2"/>
    </row>
    <row r="34" spans="1:16136" s="1" customFormat="1" x14ac:dyDescent="0.2">
      <c r="A34" s="7"/>
      <c r="B34" s="7"/>
      <c r="C34" s="2"/>
      <c r="D34" s="2"/>
      <c r="E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</row>
    <row r="35" spans="1:16136" s="1" customFormat="1" x14ac:dyDescent="0.2">
      <c r="A35" s="7"/>
      <c r="B35" s="7"/>
      <c r="C35" s="2"/>
      <c r="D35" s="2"/>
      <c r="E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</row>
    <row r="36" spans="1:16136" s="1" customFormat="1" x14ac:dyDescent="0.2">
      <c r="A36" s="7"/>
      <c r="B36" s="7"/>
      <c r="C36" s="2"/>
      <c r="D36" s="2"/>
      <c r="E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sortState ref="B5:F14">
    <sortCondition descending="1" ref="E5:E14"/>
  </sortState>
  <mergeCells count="5">
    <mergeCell ref="A1:F1"/>
    <mergeCell ref="A2:F2"/>
    <mergeCell ref="A3:F3"/>
    <mergeCell ref="A17:C17"/>
    <mergeCell ref="A16:C16"/>
  </mergeCells>
  <printOptions horizontalCentered="1"/>
  <pageMargins left="0.16" right="0.16" top="0.49" bottom="0.75" header="0.47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B1" workbookViewId="0">
      <selection activeCell="I7" sqref="I7"/>
    </sheetView>
  </sheetViews>
  <sheetFormatPr defaultRowHeight="14.25" x14ac:dyDescent="0.2"/>
  <cols>
    <col min="1" max="1" width="9.625" style="57" customWidth="1"/>
    <col min="2" max="2" width="17" style="57" customWidth="1"/>
    <col min="3" max="3" width="33.625" style="57" customWidth="1"/>
    <col min="4" max="4" width="16.625" style="57" customWidth="1"/>
    <col min="5" max="5" width="24.625" style="57" customWidth="1"/>
    <col min="6" max="6" width="23.5" style="57" customWidth="1"/>
    <col min="7" max="7" width="8.625" style="57" customWidth="1"/>
    <col min="8" max="9" width="9" style="57"/>
    <col min="10" max="10" width="15.375" style="57" bestFit="1" customWidth="1"/>
    <col min="11" max="232" width="9" style="57"/>
    <col min="233" max="233" width="9.625" style="57" customWidth="1"/>
    <col min="234" max="234" width="45" style="57" customWidth="1"/>
    <col min="235" max="236" width="38.75" style="57" customWidth="1"/>
    <col min="237" max="237" width="3.375" style="57" customWidth="1"/>
    <col min="238" max="239" width="20.625" style="57" customWidth="1"/>
    <col min="240" max="240" width="18" style="57" customWidth="1"/>
    <col min="241" max="242" width="12.875" style="57" customWidth="1"/>
    <col min="243" max="488" width="9" style="57"/>
    <col min="489" max="489" width="9.625" style="57" customWidth="1"/>
    <col min="490" max="490" width="45" style="57" customWidth="1"/>
    <col min="491" max="492" width="38.75" style="57" customWidth="1"/>
    <col min="493" max="493" width="3.375" style="57" customWidth="1"/>
    <col min="494" max="495" width="20.625" style="57" customWidth="1"/>
    <col min="496" max="496" width="18" style="57" customWidth="1"/>
    <col min="497" max="498" width="12.875" style="57" customWidth="1"/>
    <col min="499" max="744" width="9" style="57"/>
    <col min="745" max="745" width="9.625" style="57" customWidth="1"/>
    <col min="746" max="746" width="45" style="57" customWidth="1"/>
    <col min="747" max="748" width="38.75" style="57" customWidth="1"/>
    <col min="749" max="749" width="3.375" style="57" customWidth="1"/>
    <col min="750" max="751" width="20.625" style="57" customWidth="1"/>
    <col min="752" max="752" width="18" style="57" customWidth="1"/>
    <col min="753" max="754" width="12.875" style="57" customWidth="1"/>
    <col min="755" max="1000" width="9" style="57"/>
    <col min="1001" max="1001" width="9.625" style="57" customWidth="1"/>
    <col min="1002" max="1002" width="45" style="57" customWidth="1"/>
    <col min="1003" max="1004" width="38.75" style="57" customWidth="1"/>
    <col min="1005" max="1005" width="3.375" style="57" customWidth="1"/>
    <col min="1006" max="1007" width="20.625" style="57" customWidth="1"/>
    <col min="1008" max="1008" width="18" style="57" customWidth="1"/>
    <col min="1009" max="1010" width="12.875" style="57" customWidth="1"/>
    <col min="1011" max="1256" width="9" style="57"/>
    <col min="1257" max="1257" width="9.625" style="57" customWidth="1"/>
    <col min="1258" max="1258" width="45" style="57" customWidth="1"/>
    <col min="1259" max="1260" width="38.75" style="57" customWidth="1"/>
    <col min="1261" max="1261" width="3.375" style="57" customWidth="1"/>
    <col min="1262" max="1263" width="20.625" style="57" customWidth="1"/>
    <col min="1264" max="1264" width="18" style="57" customWidth="1"/>
    <col min="1265" max="1266" width="12.875" style="57" customWidth="1"/>
    <col min="1267" max="1512" width="9" style="57"/>
    <col min="1513" max="1513" width="9.625" style="57" customWidth="1"/>
    <col min="1514" max="1514" width="45" style="57" customWidth="1"/>
    <col min="1515" max="1516" width="38.75" style="57" customWidth="1"/>
    <col min="1517" max="1517" width="3.375" style="57" customWidth="1"/>
    <col min="1518" max="1519" width="20.625" style="57" customWidth="1"/>
    <col min="1520" max="1520" width="18" style="57" customWidth="1"/>
    <col min="1521" max="1522" width="12.875" style="57" customWidth="1"/>
    <col min="1523" max="1768" width="9" style="57"/>
    <col min="1769" max="1769" width="9.625" style="57" customWidth="1"/>
    <col min="1770" max="1770" width="45" style="57" customWidth="1"/>
    <col min="1771" max="1772" width="38.75" style="57" customWidth="1"/>
    <col min="1773" max="1773" width="3.375" style="57" customWidth="1"/>
    <col min="1774" max="1775" width="20.625" style="57" customWidth="1"/>
    <col min="1776" max="1776" width="18" style="57" customWidth="1"/>
    <col min="1777" max="1778" width="12.875" style="57" customWidth="1"/>
    <col min="1779" max="2024" width="9" style="57"/>
    <col min="2025" max="2025" width="9.625" style="57" customWidth="1"/>
    <col min="2026" max="2026" width="45" style="57" customWidth="1"/>
    <col min="2027" max="2028" width="38.75" style="57" customWidth="1"/>
    <col min="2029" max="2029" width="3.375" style="57" customWidth="1"/>
    <col min="2030" max="2031" width="20.625" style="57" customWidth="1"/>
    <col min="2032" max="2032" width="18" style="57" customWidth="1"/>
    <col min="2033" max="2034" width="12.875" style="57" customWidth="1"/>
    <col min="2035" max="2280" width="9" style="57"/>
    <col min="2281" max="2281" width="9.625" style="57" customWidth="1"/>
    <col min="2282" max="2282" width="45" style="57" customWidth="1"/>
    <col min="2283" max="2284" width="38.75" style="57" customWidth="1"/>
    <col min="2285" max="2285" width="3.375" style="57" customWidth="1"/>
    <col min="2286" max="2287" width="20.625" style="57" customWidth="1"/>
    <col min="2288" max="2288" width="18" style="57" customWidth="1"/>
    <col min="2289" max="2290" width="12.875" style="57" customWidth="1"/>
    <col min="2291" max="2536" width="9" style="57"/>
    <col min="2537" max="2537" width="9.625" style="57" customWidth="1"/>
    <col min="2538" max="2538" width="45" style="57" customWidth="1"/>
    <col min="2539" max="2540" width="38.75" style="57" customWidth="1"/>
    <col min="2541" max="2541" width="3.375" style="57" customWidth="1"/>
    <col min="2542" max="2543" width="20.625" style="57" customWidth="1"/>
    <col min="2544" max="2544" width="18" style="57" customWidth="1"/>
    <col min="2545" max="2546" width="12.875" style="57" customWidth="1"/>
    <col min="2547" max="2792" width="9" style="57"/>
    <col min="2793" max="2793" width="9.625" style="57" customWidth="1"/>
    <col min="2794" max="2794" width="45" style="57" customWidth="1"/>
    <col min="2795" max="2796" width="38.75" style="57" customWidth="1"/>
    <col min="2797" max="2797" width="3.375" style="57" customWidth="1"/>
    <col min="2798" max="2799" width="20.625" style="57" customWidth="1"/>
    <col min="2800" max="2800" width="18" style="57" customWidth="1"/>
    <col min="2801" max="2802" width="12.875" style="57" customWidth="1"/>
    <col min="2803" max="3048" width="9" style="57"/>
    <col min="3049" max="3049" width="9.625" style="57" customWidth="1"/>
    <col min="3050" max="3050" width="45" style="57" customWidth="1"/>
    <col min="3051" max="3052" width="38.75" style="57" customWidth="1"/>
    <col min="3053" max="3053" width="3.375" style="57" customWidth="1"/>
    <col min="3054" max="3055" width="20.625" style="57" customWidth="1"/>
    <col min="3056" max="3056" width="18" style="57" customWidth="1"/>
    <col min="3057" max="3058" width="12.875" style="57" customWidth="1"/>
    <col min="3059" max="3304" width="9" style="57"/>
    <col min="3305" max="3305" width="9.625" style="57" customWidth="1"/>
    <col min="3306" max="3306" width="45" style="57" customWidth="1"/>
    <col min="3307" max="3308" width="38.75" style="57" customWidth="1"/>
    <col min="3309" max="3309" width="3.375" style="57" customWidth="1"/>
    <col min="3310" max="3311" width="20.625" style="57" customWidth="1"/>
    <col min="3312" max="3312" width="18" style="57" customWidth="1"/>
    <col min="3313" max="3314" width="12.875" style="57" customWidth="1"/>
    <col min="3315" max="3560" width="9" style="57"/>
    <col min="3561" max="3561" width="9.625" style="57" customWidth="1"/>
    <col min="3562" max="3562" width="45" style="57" customWidth="1"/>
    <col min="3563" max="3564" width="38.75" style="57" customWidth="1"/>
    <col min="3565" max="3565" width="3.375" style="57" customWidth="1"/>
    <col min="3566" max="3567" width="20.625" style="57" customWidth="1"/>
    <col min="3568" max="3568" width="18" style="57" customWidth="1"/>
    <col min="3569" max="3570" width="12.875" style="57" customWidth="1"/>
    <col min="3571" max="3816" width="9" style="57"/>
    <col min="3817" max="3817" width="9.625" style="57" customWidth="1"/>
    <col min="3818" max="3818" width="45" style="57" customWidth="1"/>
    <col min="3819" max="3820" width="38.75" style="57" customWidth="1"/>
    <col min="3821" max="3821" width="3.375" style="57" customWidth="1"/>
    <col min="3822" max="3823" width="20.625" style="57" customWidth="1"/>
    <col min="3824" max="3824" width="18" style="57" customWidth="1"/>
    <col min="3825" max="3826" width="12.875" style="57" customWidth="1"/>
    <col min="3827" max="4072" width="9" style="57"/>
    <col min="4073" max="4073" width="9.625" style="57" customWidth="1"/>
    <col min="4074" max="4074" width="45" style="57" customWidth="1"/>
    <col min="4075" max="4076" width="38.75" style="57" customWidth="1"/>
    <col min="4077" max="4077" width="3.375" style="57" customWidth="1"/>
    <col min="4078" max="4079" width="20.625" style="57" customWidth="1"/>
    <col min="4080" max="4080" width="18" style="57" customWidth="1"/>
    <col min="4081" max="4082" width="12.875" style="57" customWidth="1"/>
    <col min="4083" max="4328" width="9" style="57"/>
    <col min="4329" max="4329" width="9.625" style="57" customWidth="1"/>
    <col min="4330" max="4330" width="45" style="57" customWidth="1"/>
    <col min="4331" max="4332" width="38.75" style="57" customWidth="1"/>
    <col min="4333" max="4333" width="3.375" style="57" customWidth="1"/>
    <col min="4334" max="4335" width="20.625" style="57" customWidth="1"/>
    <col min="4336" max="4336" width="18" style="57" customWidth="1"/>
    <col min="4337" max="4338" width="12.875" style="57" customWidth="1"/>
    <col min="4339" max="4584" width="9" style="57"/>
    <col min="4585" max="4585" width="9.625" style="57" customWidth="1"/>
    <col min="4586" max="4586" width="45" style="57" customWidth="1"/>
    <col min="4587" max="4588" width="38.75" style="57" customWidth="1"/>
    <col min="4589" max="4589" width="3.375" style="57" customWidth="1"/>
    <col min="4590" max="4591" width="20.625" style="57" customWidth="1"/>
    <col min="4592" max="4592" width="18" style="57" customWidth="1"/>
    <col min="4593" max="4594" width="12.875" style="57" customWidth="1"/>
    <col min="4595" max="4840" width="9" style="57"/>
    <col min="4841" max="4841" width="9.625" style="57" customWidth="1"/>
    <col min="4842" max="4842" width="45" style="57" customWidth="1"/>
    <col min="4843" max="4844" width="38.75" style="57" customWidth="1"/>
    <col min="4845" max="4845" width="3.375" style="57" customWidth="1"/>
    <col min="4846" max="4847" width="20.625" style="57" customWidth="1"/>
    <col min="4848" max="4848" width="18" style="57" customWidth="1"/>
    <col min="4849" max="4850" width="12.875" style="57" customWidth="1"/>
    <col min="4851" max="5096" width="9" style="57"/>
    <col min="5097" max="5097" width="9.625" style="57" customWidth="1"/>
    <col min="5098" max="5098" width="45" style="57" customWidth="1"/>
    <col min="5099" max="5100" width="38.75" style="57" customWidth="1"/>
    <col min="5101" max="5101" width="3.375" style="57" customWidth="1"/>
    <col min="5102" max="5103" width="20.625" style="57" customWidth="1"/>
    <col min="5104" max="5104" width="18" style="57" customWidth="1"/>
    <col min="5105" max="5106" width="12.875" style="57" customWidth="1"/>
    <col min="5107" max="5352" width="9" style="57"/>
    <col min="5353" max="5353" width="9.625" style="57" customWidth="1"/>
    <col min="5354" max="5354" width="45" style="57" customWidth="1"/>
    <col min="5355" max="5356" width="38.75" style="57" customWidth="1"/>
    <col min="5357" max="5357" width="3.375" style="57" customWidth="1"/>
    <col min="5358" max="5359" width="20.625" style="57" customWidth="1"/>
    <col min="5360" max="5360" width="18" style="57" customWidth="1"/>
    <col min="5361" max="5362" width="12.875" style="57" customWidth="1"/>
    <col min="5363" max="5608" width="9" style="57"/>
    <col min="5609" max="5609" width="9.625" style="57" customWidth="1"/>
    <col min="5610" max="5610" width="45" style="57" customWidth="1"/>
    <col min="5611" max="5612" width="38.75" style="57" customWidth="1"/>
    <col min="5613" max="5613" width="3.375" style="57" customWidth="1"/>
    <col min="5614" max="5615" width="20.625" style="57" customWidth="1"/>
    <col min="5616" max="5616" width="18" style="57" customWidth="1"/>
    <col min="5617" max="5618" width="12.875" style="57" customWidth="1"/>
    <col min="5619" max="5864" width="9" style="57"/>
    <col min="5865" max="5865" width="9.625" style="57" customWidth="1"/>
    <col min="5866" max="5866" width="45" style="57" customWidth="1"/>
    <col min="5867" max="5868" width="38.75" style="57" customWidth="1"/>
    <col min="5869" max="5869" width="3.375" style="57" customWidth="1"/>
    <col min="5870" max="5871" width="20.625" style="57" customWidth="1"/>
    <col min="5872" max="5872" width="18" style="57" customWidth="1"/>
    <col min="5873" max="5874" width="12.875" style="57" customWidth="1"/>
    <col min="5875" max="6120" width="9" style="57"/>
    <col min="6121" max="6121" width="9.625" style="57" customWidth="1"/>
    <col min="6122" max="6122" width="45" style="57" customWidth="1"/>
    <col min="6123" max="6124" width="38.75" style="57" customWidth="1"/>
    <col min="6125" max="6125" width="3.375" style="57" customWidth="1"/>
    <col min="6126" max="6127" width="20.625" style="57" customWidth="1"/>
    <col min="6128" max="6128" width="18" style="57" customWidth="1"/>
    <col min="6129" max="6130" width="12.875" style="57" customWidth="1"/>
    <col min="6131" max="6376" width="9" style="57"/>
    <col min="6377" max="6377" width="9.625" style="57" customWidth="1"/>
    <col min="6378" max="6378" width="45" style="57" customWidth="1"/>
    <col min="6379" max="6380" width="38.75" style="57" customWidth="1"/>
    <col min="6381" max="6381" width="3.375" style="57" customWidth="1"/>
    <col min="6382" max="6383" width="20.625" style="57" customWidth="1"/>
    <col min="6384" max="6384" width="18" style="57" customWidth="1"/>
    <col min="6385" max="6386" width="12.875" style="57" customWidth="1"/>
    <col min="6387" max="6632" width="9" style="57"/>
    <col min="6633" max="6633" width="9.625" style="57" customWidth="1"/>
    <col min="6634" max="6634" width="45" style="57" customWidth="1"/>
    <col min="6635" max="6636" width="38.75" style="57" customWidth="1"/>
    <col min="6637" max="6637" width="3.375" style="57" customWidth="1"/>
    <col min="6638" max="6639" width="20.625" style="57" customWidth="1"/>
    <col min="6640" max="6640" width="18" style="57" customWidth="1"/>
    <col min="6641" max="6642" width="12.875" style="57" customWidth="1"/>
    <col min="6643" max="6888" width="9" style="57"/>
    <col min="6889" max="6889" width="9.625" style="57" customWidth="1"/>
    <col min="6890" max="6890" width="45" style="57" customWidth="1"/>
    <col min="6891" max="6892" width="38.75" style="57" customWidth="1"/>
    <col min="6893" max="6893" width="3.375" style="57" customWidth="1"/>
    <col min="6894" max="6895" width="20.625" style="57" customWidth="1"/>
    <col min="6896" max="6896" width="18" style="57" customWidth="1"/>
    <col min="6897" max="6898" width="12.875" style="57" customWidth="1"/>
    <col min="6899" max="7144" width="9" style="57"/>
    <col min="7145" max="7145" width="9.625" style="57" customWidth="1"/>
    <col min="7146" max="7146" width="45" style="57" customWidth="1"/>
    <col min="7147" max="7148" width="38.75" style="57" customWidth="1"/>
    <col min="7149" max="7149" width="3.375" style="57" customWidth="1"/>
    <col min="7150" max="7151" width="20.625" style="57" customWidth="1"/>
    <col min="7152" max="7152" width="18" style="57" customWidth="1"/>
    <col min="7153" max="7154" width="12.875" style="57" customWidth="1"/>
    <col min="7155" max="7400" width="9" style="57"/>
    <col min="7401" max="7401" width="9.625" style="57" customWidth="1"/>
    <col min="7402" max="7402" width="45" style="57" customWidth="1"/>
    <col min="7403" max="7404" width="38.75" style="57" customWidth="1"/>
    <col min="7405" max="7405" width="3.375" style="57" customWidth="1"/>
    <col min="7406" max="7407" width="20.625" style="57" customWidth="1"/>
    <col min="7408" max="7408" width="18" style="57" customWidth="1"/>
    <col min="7409" max="7410" width="12.875" style="57" customWidth="1"/>
    <col min="7411" max="7656" width="9" style="57"/>
    <col min="7657" max="7657" width="9.625" style="57" customWidth="1"/>
    <col min="7658" max="7658" width="45" style="57" customWidth="1"/>
    <col min="7659" max="7660" width="38.75" style="57" customWidth="1"/>
    <col min="7661" max="7661" width="3.375" style="57" customWidth="1"/>
    <col min="7662" max="7663" width="20.625" style="57" customWidth="1"/>
    <col min="7664" max="7664" width="18" style="57" customWidth="1"/>
    <col min="7665" max="7666" width="12.875" style="57" customWidth="1"/>
    <col min="7667" max="7912" width="9" style="57"/>
    <col min="7913" max="7913" width="9.625" style="57" customWidth="1"/>
    <col min="7914" max="7914" width="45" style="57" customWidth="1"/>
    <col min="7915" max="7916" width="38.75" style="57" customWidth="1"/>
    <col min="7917" max="7917" width="3.375" style="57" customWidth="1"/>
    <col min="7918" max="7919" width="20.625" style="57" customWidth="1"/>
    <col min="7920" max="7920" width="18" style="57" customWidth="1"/>
    <col min="7921" max="7922" width="12.875" style="57" customWidth="1"/>
    <col min="7923" max="8168" width="9" style="57"/>
    <col min="8169" max="8169" width="9.625" style="57" customWidth="1"/>
    <col min="8170" max="8170" width="45" style="57" customWidth="1"/>
    <col min="8171" max="8172" width="38.75" style="57" customWidth="1"/>
    <col min="8173" max="8173" width="3.375" style="57" customWidth="1"/>
    <col min="8174" max="8175" width="20.625" style="57" customWidth="1"/>
    <col min="8176" max="8176" width="18" style="57" customWidth="1"/>
    <col min="8177" max="8178" width="12.875" style="57" customWidth="1"/>
    <col min="8179" max="8424" width="9" style="57"/>
    <col min="8425" max="8425" width="9.625" style="57" customWidth="1"/>
    <col min="8426" max="8426" width="45" style="57" customWidth="1"/>
    <col min="8427" max="8428" width="38.75" style="57" customWidth="1"/>
    <col min="8429" max="8429" width="3.375" style="57" customWidth="1"/>
    <col min="8430" max="8431" width="20.625" style="57" customWidth="1"/>
    <col min="8432" max="8432" width="18" style="57" customWidth="1"/>
    <col min="8433" max="8434" width="12.875" style="57" customWidth="1"/>
    <col min="8435" max="8680" width="9" style="57"/>
    <col min="8681" max="8681" width="9.625" style="57" customWidth="1"/>
    <col min="8682" max="8682" width="45" style="57" customWidth="1"/>
    <col min="8683" max="8684" width="38.75" style="57" customWidth="1"/>
    <col min="8685" max="8685" width="3.375" style="57" customWidth="1"/>
    <col min="8686" max="8687" width="20.625" style="57" customWidth="1"/>
    <col min="8688" max="8688" width="18" style="57" customWidth="1"/>
    <col min="8689" max="8690" width="12.875" style="57" customWidth="1"/>
    <col min="8691" max="8936" width="9" style="57"/>
    <col min="8937" max="8937" width="9.625" style="57" customWidth="1"/>
    <col min="8938" max="8938" width="45" style="57" customWidth="1"/>
    <col min="8939" max="8940" width="38.75" style="57" customWidth="1"/>
    <col min="8941" max="8941" width="3.375" style="57" customWidth="1"/>
    <col min="8942" max="8943" width="20.625" style="57" customWidth="1"/>
    <col min="8944" max="8944" width="18" style="57" customWidth="1"/>
    <col min="8945" max="8946" width="12.875" style="57" customWidth="1"/>
    <col min="8947" max="9192" width="9" style="57"/>
    <col min="9193" max="9193" width="9.625" style="57" customWidth="1"/>
    <col min="9194" max="9194" width="45" style="57" customWidth="1"/>
    <col min="9195" max="9196" width="38.75" style="57" customWidth="1"/>
    <col min="9197" max="9197" width="3.375" style="57" customWidth="1"/>
    <col min="9198" max="9199" width="20.625" style="57" customWidth="1"/>
    <col min="9200" max="9200" width="18" style="57" customWidth="1"/>
    <col min="9201" max="9202" width="12.875" style="57" customWidth="1"/>
    <col min="9203" max="9448" width="9" style="57"/>
    <col min="9449" max="9449" width="9.625" style="57" customWidth="1"/>
    <col min="9450" max="9450" width="45" style="57" customWidth="1"/>
    <col min="9451" max="9452" width="38.75" style="57" customWidth="1"/>
    <col min="9453" max="9453" width="3.375" style="57" customWidth="1"/>
    <col min="9454" max="9455" width="20.625" style="57" customWidth="1"/>
    <col min="9456" max="9456" width="18" style="57" customWidth="1"/>
    <col min="9457" max="9458" width="12.875" style="57" customWidth="1"/>
    <col min="9459" max="9704" width="9" style="57"/>
    <col min="9705" max="9705" width="9.625" style="57" customWidth="1"/>
    <col min="9706" max="9706" width="45" style="57" customWidth="1"/>
    <col min="9707" max="9708" width="38.75" style="57" customWidth="1"/>
    <col min="9709" max="9709" width="3.375" style="57" customWidth="1"/>
    <col min="9710" max="9711" width="20.625" style="57" customWidth="1"/>
    <col min="9712" max="9712" width="18" style="57" customWidth="1"/>
    <col min="9713" max="9714" width="12.875" style="57" customWidth="1"/>
    <col min="9715" max="9960" width="9" style="57"/>
    <col min="9961" max="9961" width="9.625" style="57" customWidth="1"/>
    <col min="9962" max="9962" width="45" style="57" customWidth="1"/>
    <col min="9963" max="9964" width="38.75" style="57" customWidth="1"/>
    <col min="9965" max="9965" width="3.375" style="57" customWidth="1"/>
    <col min="9966" max="9967" width="20.625" style="57" customWidth="1"/>
    <col min="9968" max="9968" width="18" style="57" customWidth="1"/>
    <col min="9969" max="9970" width="12.875" style="57" customWidth="1"/>
    <col min="9971" max="10216" width="9" style="57"/>
    <col min="10217" max="10217" width="9.625" style="57" customWidth="1"/>
    <col min="10218" max="10218" width="45" style="57" customWidth="1"/>
    <col min="10219" max="10220" width="38.75" style="57" customWidth="1"/>
    <col min="10221" max="10221" width="3.375" style="57" customWidth="1"/>
    <col min="10222" max="10223" width="20.625" style="57" customWidth="1"/>
    <col min="10224" max="10224" width="18" style="57" customWidth="1"/>
    <col min="10225" max="10226" width="12.875" style="57" customWidth="1"/>
    <col min="10227" max="10472" width="9" style="57"/>
    <col min="10473" max="10473" width="9.625" style="57" customWidth="1"/>
    <col min="10474" max="10474" width="45" style="57" customWidth="1"/>
    <col min="10475" max="10476" width="38.75" style="57" customWidth="1"/>
    <col min="10477" max="10477" width="3.375" style="57" customWidth="1"/>
    <col min="10478" max="10479" width="20.625" style="57" customWidth="1"/>
    <col min="10480" max="10480" width="18" style="57" customWidth="1"/>
    <col min="10481" max="10482" width="12.875" style="57" customWidth="1"/>
    <col min="10483" max="10728" width="9" style="57"/>
    <col min="10729" max="10729" width="9.625" style="57" customWidth="1"/>
    <col min="10730" max="10730" width="45" style="57" customWidth="1"/>
    <col min="10731" max="10732" width="38.75" style="57" customWidth="1"/>
    <col min="10733" max="10733" width="3.375" style="57" customWidth="1"/>
    <col min="10734" max="10735" width="20.625" style="57" customWidth="1"/>
    <col min="10736" max="10736" width="18" style="57" customWidth="1"/>
    <col min="10737" max="10738" width="12.875" style="57" customWidth="1"/>
    <col min="10739" max="10984" width="9" style="57"/>
    <col min="10985" max="10985" width="9.625" style="57" customWidth="1"/>
    <col min="10986" max="10986" width="45" style="57" customWidth="1"/>
    <col min="10987" max="10988" width="38.75" style="57" customWidth="1"/>
    <col min="10989" max="10989" width="3.375" style="57" customWidth="1"/>
    <col min="10990" max="10991" width="20.625" style="57" customWidth="1"/>
    <col min="10992" max="10992" width="18" style="57" customWidth="1"/>
    <col min="10993" max="10994" width="12.875" style="57" customWidth="1"/>
    <col min="10995" max="11240" width="9" style="57"/>
    <col min="11241" max="11241" width="9.625" style="57" customWidth="1"/>
    <col min="11242" max="11242" width="45" style="57" customWidth="1"/>
    <col min="11243" max="11244" width="38.75" style="57" customWidth="1"/>
    <col min="11245" max="11245" width="3.375" style="57" customWidth="1"/>
    <col min="11246" max="11247" width="20.625" style="57" customWidth="1"/>
    <col min="11248" max="11248" width="18" style="57" customWidth="1"/>
    <col min="11249" max="11250" width="12.875" style="57" customWidth="1"/>
    <col min="11251" max="11496" width="9" style="57"/>
    <col min="11497" max="11497" width="9.625" style="57" customWidth="1"/>
    <col min="11498" max="11498" width="45" style="57" customWidth="1"/>
    <col min="11499" max="11500" width="38.75" style="57" customWidth="1"/>
    <col min="11501" max="11501" width="3.375" style="57" customWidth="1"/>
    <col min="11502" max="11503" width="20.625" style="57" customWidth="1"/>
    <col min="11504" max="11504" width="18" style="57" customWidth="1"/>
    <col min="11505" max="11506" width="12.875" style="57" customWidth="1"/>
    <col min="11507" max="11752" width="9" style="57"/>
    <col min="11753" max="11753" width="9.625" style="57" customWidth="1"/>
    <col min="11754" max="11754" width="45" style="57" customWidth="1"/>
    <col min="11755" max="11756" width="38.75" style="57" customWidth="1"/>
    <col min="11757" max="11757" width="3.375" style="57" customWidth="1"/>
    <col min="11758" max="11759" width="20.625" style="57" customWidth="1"/>
    <col min="11760" max="11760" width="18" style="57" customWidth="1"/>
    <col min="11761" max="11762" width="12.875" style="57" customWidth="1"/>
    <col min="11763" max="12008" width="9" style="57"/>
    <col min="12009" max="12009" width="9.625" style="57" customWidth="1"/>
    <col min="12010" max="12010" width="45" style="57" customWidth="1"/>
    <col min="12011" max="12012" width="38.75" style="57" customWidth="1"/>
    <col min="12013" max="12013" width="3.375" style="57" customWidth="1"/>
    <col min="12014" max="12015" width="20.625" style="57" customWidth="1"/>
    <col min="12016" max="12016" width="18" style="57" customWidth="1"/>
    <col min="12017" max="12018" width="12.875" style="57" customWidth="1"/>
    <col min="12019" max="12264" width="9" style="57"/>
    <col min="12265" max="12265" width="9.625" style="57" customWidth="1"/>
    <col min="12266" max="12266" width="45" style="57" customWidth="1"/>
    <col min="12267" max="12268" width="38.75" style="57" customWidth="1"/>
    <col min="12269" max="12269" width="3.375" style="57" customWidth="1"/>
    <col min="12270" max="12271" width="20.625" style="57" customWidth="1"/>
    <col min="12272" max="12272" width="18" style="57" customWidth="1"/>
    <col min="12273" max="12274" width="12.875" style="57" customWidth="1"/>
    <col min="12275" max="12520" width="9" style="57"/>
    <col min="12521" max="12521" width="9.625" style="57" customWidth="1"/>
    <col min="12522" max="12522" width="45" style="57" customWidth="1"/>
    <col min="12523" max="12524" width="38.75" style="57" customWidth="1"/>
    <col min="12525" max="12525" width="3.375" style="57" customWidth="1"/>
    <col min="12526" max="12527" width="20.625" style="57" customWidth="1"/>
    <col min="12528" max="12528" width="18" style="57" customWidth="1"/>
    <col min="12529" max="12530" width="12.875" style="57" customWidth="1"/>
    <col min="12531" max="12776" width="9" style="57"/>
    <col min="12777" max="12777" width="9.625" style="57" customWidth="1"/>
    <col min="12778" max="12778" width="45" style="57" customWidth="1"/>
    <col min="12779" max="12780" width="38.75" style="57" customWidth="1"/>
    <col min="12781" max="12781" width="3.375" style="57" customWidth="1"/>
    <col min="12782" max="12783" width="20.625" style="57" customWidth="1"/>
    <col min="12784" max="12784" width="18" style="57" customWidth="1"/>
    <col min="12785" max="12786" width="12.875" style="57" customWidth="1"/>
    <col min="12787" max="13032" width="9" style="57"/>
    <col min="13033" max="13033" width="9.625" style="57" customWidth="1"/>
    <col min="13034" max="13034" width="45" style="57" customWidth="1"/>
    <col min="13035" max="13036" width="38.75" style="57" customWidth="1"/>
    <col min="13037" max="13037" width="3.375" style="57" customWidth="1"/>
    <col min="13038" max="13039" width="20.625" style="57" customWidth="1"/>
    <col min="13040" max="13040" width="18" style="57" customWidth="1"/>
    <col min="13041" max="13042" width="12.875" style="57" customWidth="1"/>
    <col min="13043" max="13288" width="9" style="57"/>
    <col min="13289" max="13289" width="9.625" style="57" customWidth="1"/>
    <col min="13290" max="13290" width="45" style="57" customWidth="1"/>
    <col min="13291" max="13292" width="38.75" style="57" customWidth="1"/>
    <col min="13293" max="13293" width="3.375" style="57" customWidth="1"/>
    <col min="13294" max="13295" width="20.625" style="57" customWidth="1"/>
    <col min="13296" max="13296" width="18" style="57" customWidth="1"/>
    <col min="13297" max="13298" width="12.875" style="57" customWidth="1"/>
    <col min="13299" max="13544" width="9" style="57"/>
    <col min="13545" max="13545" width="9.625" style="57" customWidth="1"/>
    <col min="13546" max="13546" width="45" style="57" customWidth="1"/>
    <col min="13547" max="13548" width="38.75" style="57" customWidth="1"/>
    <col min="13549" max="13549" width="3.375" style="57" customWidth="1"/>
    <col min="13550" max="13551" width="20.625" style="57" customWidth="1"/>
    <col min="13552" max="13552" width="18" style="57" customWidth="1"/>
    <col min="13553" max="13554" width="12.875" style="57" customWidth="1"/>
    <col min="13555" max="13800" width="9" style="57"/>
    <col min="13801" max="13801" width="9.625" style="57" customWidth="1"/>
    <col min="13802" max="13802" width="45" style="57" customWidth="1"/>
    <col min="13803" max="13804" width="38.75" style="57" customWidth="1"/>
    <col min="13805" max="13805" width="3.375" style="57" customWidth="1"/>
    <col min="13806" max="13807" width="20.625" style="57" customWidth="1"/>
    <col min="13808" max="13808" width="18" style="57" customWidth="1"/>
    <col min="13809" max="13810" width="12.875" style="57" customWidth="1"/>
    <col min="13811" max="14056" width="9" style="57"/>
    <col min="14057" max="14057" width="9.625" style="57" customWidth="1"/>
    <col min="14058" max="14058" width="45" style="57" customWidth="1"/>
    <col min="14059" max="14060" width="38.75" style="57" customWidth="1"/>
    <col min="14061" max="14061" width="3.375" style="57" customWidth="1"/>
    <col min="14062" max="14063" width="20.625" style="57" customWidth="1"/>
    <col min="14064" max="14064" width="18" style="57" customWidth="1"/>
    <col min="14065" max="14066" width="12.875" style="57" customWidth="1"/>
    <col min="14067" max="14312" width="9" style="57"/>
    <col min="14313" max="14313" width="9.625" style="57" customWidth="1"/>
    <col min="14314" max="14314" width="45" style="57" customWidth="1"/>
    <col min="14315" max="14316" width="38.75" style="57" customWidth="1"/>
    <col min="14317" max="14317" width="3.375" style="57" customWidth="1"/>
    <col min="14318" max="14319" width="20.625" style="57" customWidth="1"/>
    <col min="14320" max="14320" width="18" style="57" customWidth="1"/>
    <col min="14321" max="14322" width="12.875" style="57" customWidth="1"/>
    <col min="14323" max="14568" width="9" style="57"/>
    <col min="14569" max="14569" width="9.625" style="57" customWidth="1"/>
    <col min="14570" max="14570" width="45" style="57" customWidth="1"/>
    <col min="14571" max="14572" width="38.75" style="57" customWidth="1"/>
    <col min="14573" max="14573" width="3.375" style="57" customWidth="1"/>
    <col min="14574" max="14575" width="20.625" style="57" customWidth="1"/>
    <col min="14576" max="14576" width="18" style="57" customWidth="1"/>
    <col min="14577" max="14578" width="12.875" style="57" customWidth="1"/>
    <col min="14579" max="14824" width="9" style="57"/>
    <col min="14825" max="14825" width="9.625" style="57" customWidth="1"/>
    <col min="14826" max="14826" width="45" style="57" customWidth="1"/>
    <col min="14827" max="14828" width="38.75" style="57" customWidth="1"/>
    <col min="14829" max="14829" width="3.375" style="57" customWidth="1"/>
    <col min="14830" max="14831" width="20.625" style="57" customWidth="1"/>
    <col min="14832" max="14832" width="18" style="57" customWidth="1"/>
    <col min="14833" max="14834" width="12.875" style="57" customWidth="1"/>
    <col min="14835" max="15080" width="9" style="57"/>
    <col min="15081" max="15081" width="9.625" style="57" customWidth="1"/>
    <col min="15082" max="15082" width="45" style="57" customWidth="1"/>
    <col min="15083" max="15084" width="38.75" style="57" customWidth="1"/>
    <col min="15085" max="15085" width="3.375" style="57" customWidth="1"/>
    <col min="15086" max="15087" width="20.625" style="57" customWidth="1"/>
    <col min="15088" max="15088" width="18" style="57" customWidth="1"/>
    <col min="15089" max="15090" width="12.875" style="57" customWidth="1"/>
    <col min="15091" max="15336" width="9" style="57"/>
    <col min="15337" max="15337" width="9.625" style="57" customWidth="1"/>
    <col min="15338" max="15338" width="45" style="57" customWidth="1"/>
    <col min="15339" max="15340" width="38.75" style="57" customWidth="1"/>
    <col min="15341" max="15341" width="3.375" style="57" customWidth="1"/>
    <col min="15342" max="15343" width="20.625" style="57" customWidth="1"/>
    <col min="15344" max="15344" width="18" style="57" customWidth="1"/>
    <col min="15345" max="15346" width="12.875" style="57" customWidth="1"/>
    <col min="15347" max="15592" width="9" style="57"/>
    <col min="15593" max="15593" width="9.625" style="57" customWidth="1"/>
    <col min="15594" max="15594" width="45" style="57" customWidth="1"/>
    <col min="15595" max="15596" width="38.75" style="57" customWidth="1"/>
    <col min="15597" max="15597" width="3.375" style="57" customWidth="1"/>
    <col min="15598" max="15599" width="20.625" style="57" customWidth="1"/>
    <col min="15600" max="15600" width="18" style="57" customWidth="1"/>
    <col min="15601" max="15602" width="12.875" style="57" customWidth="1"/>
    <col min="15603" max="15848" width="9" style="57"/>
    <col min="15849" max="15849" width="9.625" style="57" customWidth="1"/>
    <col min="15850" max="15850" width="45" style="57" customWidth="1"/>
    <col min="15851" max="15852" width="38.75" style="57" customWidth="1"/>
    <col min="15853" max="15853" width="3.375" style="57" customWidth="1"/>
    <col min="15854" max="15855" width="20.625" style="57" customWidth="1"/>
    <col min="15856" max="15856" width="18" style="57" customWidth="1"/>
    <col min="15857" max="15858" width="12.875" style="57" customWidth="1"/>
    <col min="15859" max="16104" width="9" style="57"/>
    <col min="16105" max="16105" width="9.625" style="57" customWidth="1"/>
    <col min="16106" max="16106" width="45" style="57" customWidth="1"/>
    <col min="16107" max="16108" width="38.75" style="57" customWidth="1"/>
    <col min="16109" max="16109" width="3.375" style="57" customWidth="1"/>
    <col min="16110" max="16111" width="20.625" style="57" customWidth="1"/>
    <col min="16112" max="16112" width="18" style="57" customWidth="1"/>
    <col min="16113" max="16114" width="12.875" style="57" customWidth="1"/>
    <col min="16115" max="16384" width="9" style="57"/>
  </cols>
  <sheetData>
    <row r="1" spans="1:7" s="35" customFormat="1" ht="22.5" customHeight="1" x14ac:dyDescent="0.35">
      <c r="A1" s="182" t="s">
        <v>8</v>
      </c>
      <c r="B1" s="182"/>
      <c r="C1" s="182"/>
      <c r="D1" s="182"/>
      <c r="E1" s="182"/>
      <c r="F1" s="182"/>
    </row>
    <row r="2" spans="1:7" s="35" customFormat="1" ht="22.5" customHeight="1" x14ac:dyDescent="0.35">
      <c r="A2" s="183" t="s">
        <v>25</v>
      </c>
      <c r="B2" s="183"/>
      <c r="C2" s="183"/>
      <c r="D2" s="183"/>
      <c r="E2" s="183"/>
      <c r="F2" s="183"/>
    </row>
    <row r="3" spans="1:7" s="35" customFormat="1" ht="27" customHeight="1" x14ac:dyDescent="0.35">
      <c r="A3" s="184" t="s">
        <v>0</v>
      </c>
      <c r="B3" s="184"/>
      <c r="C3" s="184"/>
      <c r="D3" s="184"/>
      <c r="E3" s="184"/>
      <c r="F3" s="184"/>
    </row>
    <row r="4" spans="1:7" s="41" customFormat="1" ht="23.25" x14ac:dyDescent="0.2">
      <c r="A4" s="36" t="s">
        <v>2</v>
      </c>
      <c r="B4" s="36" t="s">
        <v>5</v>
      </c>
      <c r="C4" s="37" t="s">
        <v>1</v>
      </c>
      <c r="D4" s="37" t="s">
        <v>9</v>
      </c>
      <c r="E4" s="38" t="s">
        <v>10</v>
      </c>
      <c r="F4" s="39" t="s">
        <v>11</v>
      </c>
      <c r="G4" s="40"/>
    </row>
    <row r="5" spans="1:7" s="35" customFormat="1" ht="24" customHeight="1" x14ac:dyDescent="0.35">
      <c r="A5" s="42">
        <v>1</v>
      </c>
      <c r="B5" s="11">
        <v>7141011</v>
      </c>
      <c r="C5" s="12" t="s">
        <v>16</v>
      </c>
      <c r="D5" s="13">
        <f>500142700/1000</f>
        <v>500142.7</v>
      </c>
      <c r="E5" s="13">
        <f>2784627951.89/1000000</f>
        <v>2784.6279518900001</v>
      </c>
      <c r="F5" s="13">
        <v>0</v>
      </c>
    </row>
    <row r="6" spans="1:7" s="35" customFormat="1" ht="24" customHeight="1" x14ac:dyDescent="0.35">
      <c r="A6" s="42">
        <v>2</v>
      </c>
      <c r="B6" s="11">
        <v>27160000</v>
      </c>
      <c r="C6" s="12" t="s">
        <v>14</v>
      </c>
      <c r="D6" s="14">
        <f>12/1000</f>
        <v>1.2E-2</v>
      </c>
      <c r="E6" s="13">
        <f>2109218006.31/1000000</f>
        <v>2109.21800631</v>
      </c>
      <c r="F6" s="13">
        <f>147645260.44/1000000</f>
        <v>147.64526043999999</v>
      </c>
    </row>
    <row r="7" spans="1:7" s="35" customFormat="1" ht="24" customHeight="1" x14ac:dyDescent="0.35">
      <c r="A7" s="42">
        <v>3</v>
      </c>
      <c r="B7" s="11">
        <v>7142090</v>
      </c>
      <c r="C7" s="43" t="s">
        <v>15</v>
      </c>
      <c r="D7" s="13">
        <f>12377670/1000</f>
        <v>12377.67</v>
      </c>
      <c r="E7" s="13">
        <f>192703641.46/1000000</f>
        <v>192.70364146</v>
      </c>
      <c r="F7" s="13">
        <v>0</v>
      </c>
    </row>
    <row r="8" spans="1:7" s="35" customFormat="1" ht="24" customHeight="1" x14ac:dyDescent="0.35">
      <c r="A8" s="44">
        <v>4</v>
      </c>
      <c r="B8" s="11">
        <v>9011110</v>
      </c>
      <c r="C8" s="43" t="s">
        <v>26</v>
      </c>
      <c r="D8" s="13">
        <f>1299456/1000</f>
        <v>1299.4559999999999</v>
      </c>
      <c r="E8" s="13">
        <f>178830172.62/1000000</f>
        <v>178.83017262000001</v>
      </c>
      <c r="F8" s="13">
        <v>0</v>
      </c>
    </row>
    <row r="9" spans="1:7" s="35" customFormat="1" ht="24" customHeight="1" x14ac:dyDescent="0.35">
      <c r="A9" s="44">
        <v>5</v>
      </c>
      <c r="B9" s="11">
        <v>8134020</v>
      </c>
      <c r="C9" s="22" t="s">
        <v>21</v>
      </c>
      <c r="D9" s="13">
        <f>5153050/1000</f>
        <v>5153.05</v>
      </c>
      <c r="E9" s="13">
        <f>164014570.15/1000000</f>
        <v>164.01457015</v>
      </c>
      <c r="F9" s="13">
        <v>0</v>
      </c>
    </row>
    <row r="10" spans="1:7" s="35" customFormat="1" ht="24" customHeight="1" x14ac:dyDescent="0.35">
      <c r="A10" s="42">
        <v>6</v>
      </c>
      <c r="B10" s="11">
        <v>7141099</v>
      </c>
      <c r="C10" s="22" t="s">
        <v>17</v>
      </c>
      <c r="D10" s="13">
        <f>68843000/1000</f>
        <v>68843</v>
      </c>
      <c r="E10" s="13">
        <f>124322951.45/1000000</f>
        <v>124.32295145000001</v>
      </c>
      <c r="F10" s="13">
        <v>0</v>
      </c>
    </row>
    <row r="11" spans="1:7" s="35" customFormat="1" ht="24" customHeight="1" x14ac:dyDescent="0.35">
      <c r="A11" s="42">
        <v>7</v>
      </c>
      <c r="B11" s="11">
        <v>7049010</v>
      </c>
      <c r="C11" s="23" t="s">
        <v>13</v>
      </c>
      <c r="D11" s="13">
        <f>6633800/1000</f>
        <v>6633.8</v>
      </c>
      <c r="E11" s="13">
        <f>103139126.36/1000000</f>
        <v>103.13912636000001</v>
      </c>
      <c r="F11" s="13">
        <v>0</v>
      </c>
    </row>
    <row r="12" spans="1:7" s="35" customFormat="1" ht="24" customHeight="1" x14ac:dyDescent="0.35">
      <c r="A12" s="42">
        <v>8</v>
      </c>
      <c r="B12" s="11">
        <v>21011292</v>
      </c>
      <c r="C12" s="12" t="s">
        <v>27</v>
      </c>
      <c r="D12" s="13">
        <f>806742.64/1000</f>
        <v>806.74264000000005</v>
      </c>
      <c r="E12" s="13">
        <f>79041438.4/1000000</f>
        <v>79.041438400000004</v>
      </c>
      <c r="F12" s="13">
        <f>5659801.65/1000000</f>
        <v>5.6598016500000004</v>
      </c>
    </row>
    <row r="13" spans="1:7" s="35" customFormat="1" ht="24" customHeight="1" x14ac:dyDescent="0.35">
      <c r="A13" s="44">
        <v>9</v>
      </c>
      <c r="B13" s="11">
        <v>8039090</v>
      </c>
      <c r="C13" s="23" t="s">
        <v>12</v>
      </c>
      <c r="D13" s="13">
        <f>9696300/1000</f>
        <v>9696.2999999999993</v>
      </c>
      <c r="E13" s="13">
        <f>71867772.1/1000000</f>
        <v>71.867772099999996</v>
      </c>
      <c r="F13" s="13">
        <v>0</v>
      </c>
    </row>
    <row r="14" spans="1:7" s="35" customFormat="1" ht="24" customHeight="1" x14ac:dyDescent="0.35">
      <c r="A14" s="44">
        <v>10</v>
      </c>
      <c r="B14" s="45" t="s">
        <v>28</v>
      </c>
      <c r="C14" s="12" t="s">
        <v>29</v>
      </c>
      <c r="D14" s="13">
        <f>10652.91/1000</f>
        <v>10.65291</v>
      </c>
      <c r="E14" s="13">
        <f>26357367.77/1000000</f>
        <v>26.35736777</v>
      </c>
      <c r="F14" s="13">
        <f>1845015.75/1000000</f>
        <v>1.84501575</v>
      </c>
    </row>
    <row r="15" spans="1:7" s="35" customFormat="1" ht="24" customHeight="1" x14ac:dyDescent="0.35">
      <c r="A15" s="46" t="s">
        <v>6</v>
      </c>
      <c r="B15" s="47"/>
      <c r="C15" s="48"/>
      <c r="D15" s="49">
        <f>SUM(D5:D14)</f>
        <v>604963.38355000003</v>
      </c>
      <c r="E15" s="50">
        <f>SUM(E5:E14)</f>
        <v>5834.1229985099981</v>
      </c>
      <c r="F15" s="50">
        <f>SUM(F5:F14)</f>
        <v>155.15007783999997</v>
      </c>
    </row>
    <row r="16" spans="1:7" s="35" customFormat="1" ht="24" customHeight="1" thickBot="1" x14ac:dyDescent="0.4">
      <c r="A16" s="185" t="s">
        <v>4</v>
      </c>
      <c r="B16" s="186"/>
      <c r="C16" s="187"/>
      <c r="D16" s="51">
        <f>D17-D15</f>
        <v>4890.50251999998</v>
      </c>
      <c r="E16" s="52">
        <f>E17-E15</f>
        <v>125.29547255000216</v>
      </c>
      <c r="F16" s="52">
        <f>F17-F15</f>
        <v>3.4984569600000555</v>
      </c>
    </row>
    <row r="17" spans="1:6" s="35" customFormat="1" ht="24" customHeight="1" thickBot="1" x14ac:dyDescent="0.4">
      <c r="A17" s="188" t="s">
        <v>3</v>
      </c>
      <c r="B17" s="189"/>
      <c r="C17" s="190"/>
      <c r="D17" s="32">
        <f>609853886.07/1000</f>
        <v>609853.88607000001</v>
      </c>
      <c r="E17" s="53">
        <f>5959418471.06/1000000</f>
        <v>5959.4184710600002</v>
      </c>
      <c r="F17" s="53">
        <f>158648534.8/1000000</f>
        <v>158.64853480000002</v>
      </c>
    </row>
    <row r="18" spans="1:6" s="35" customFormat="1" ht="24" thickTop="1" x14ac:dyDescent="0.35">
      <c r="A18" s="54" t="s">
        <v>24</v>
      </c>
      <c r="B18" s="55"/>
      <c r="C18" s="41"/>
      <c r="D18" s="41"/>
      <c r="E18" s="41"/>
      <c r="F18" s="40"/>
    </row>
    <row r="19" spans="1:6" s="35" customFormat="1" ht="23.25" x14ac:dyDescent="0.35">
      <c r="A19" s="56"/>
      <c r="B19" s="56"/>
    </row>
    <row r="20" spans="1:6" s="35" customFormat="1" ht="23.25" x14ac:dyDescent="0.35">
      <c r="A20" s="56"/>
      <c r="B20" s="56"/>
    </row>
    <row r="42" ht="21" customHeight="1" x14ac:dyDescent="0.2"/>
    <row r="43" ht="21" customHeight="1" x14ac:dyDescent="0.2"/>
    <row r="44" ht="21" customHeight="1" x14ac:dyDescent="0.2"/>
    <row r="45" ht="32.2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6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B7" workbookViewId="0">
      <selection activeCell="L9" sqref="L9"/>
    </sheetView>
  </sheetViews>
  <sheetFormatPr defaultRowHeight="14.25" x14ac:dyDescent="0.2"/>
  <cols>
    <col min="1" max="1" width="5.125" customWidth="1"/>
    <col min="2" max="2" width="22.625" customWidth="1"/>
    <col min="3" max="3" width="11" style="60" customWidth="1"/>
    <col min="4" max="4" width="11.125" style="97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21" x14ac:dyDescent="0.35">
      <c r="A2" s="194" t="s">
        <v>30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21" x14ac:dyDescent="0.35">
      <c r="A3" s="194" t="s">
        <v>31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21" x14ac:dyDescent="0.35">
      <c r="A4" s="58"/>
      <c r="B4" s="59" t="s">
        <v>32</v>
      </c>
      <c r="D4"/>
      <c r="E4" s="59"/>
      <c r="F4" s="59"/>
      <c r="G4" s="59" t="s">
        <v>33</v>
      </c>
      <c r="H4" s="59"/>
      <c r="I4" s="59"/>
      <c r="J4" s="59"/>
    </row>
    <row r="5" spans="1:10" ht="21" x14ac:dyDescent="0.2">
      <c r="A5" s="61" t="s">
        <v>2</v>
      </c>
      <c r="B5" s="195" t="s">
        <v>34</v>
      </c>
      <c r="C5" s="196"/>
      <c r="D5" s="196"/>
      <c r="E5" s="197"/>
      <c r="F5" s="61" t="s">
        <v>2</v>
      </c>
      <c r="G5" s="195" t="s">
        <v>35</v>
      </c>
      <c r="H5" s="196"/>
      <c r="I5" s="196"/>
      <c r="J5" s="197"/>
    </row>
    <row r="6" spans="1:10" ht="21" x14ac:dyDescent="0.2">
      <c r="A6" s="62" t="s">
        <v>36</v>
      </c>
      <c r="B6" s="63" t="s">
        <v>1</v>
      </c>
      <c r="C6" s="64" t="s">
        <v>5</v>
      </c>
      <c r="D6" s="65" t="s">
        <v>9</v>
      </c>
      <c r="E6" s="64" t="s">
        <v>37</v>
      </c>
      <c r="F6" s="62" t="s">
        <v>36</v>
      </c>
      <c r="G6" s="63" t="s">
        <v>1</v>
      </c>
      <c r="H6" s="64" t="s">
        <v>5</v>
      </c>
      <c r="I6" s="64" t="s">
        <v>9</v>
      </c>
      <c r="J6" s="64" t="s">
        <v>37</v>
      </c>
    </row>
    <row r="7" spans="1:10" ht="21" x14ac:dyDescent="0.2">
      <c r="A7" s="66">
        <v>1</v>
      </c>
      <c r="B7" s="67" t="s">
        <v>26</v>
      </c>
      <c r="C7" s="68" t="s">
        <v>38</v>
      </c>
      <c r="D7" s="69">
        <v>412.62</v>
      </c>
      <c r="E7" s="69">
        <v>64624546.949999981</v>
      </c>
      <c r="F7" s="66">
        <v>1</v>
      </c>
      <c r="G7" s="70" t="s">
        <v>39</v>
      </c>
      <c r="H7" s="71" t="s">
        <v>40</v>
      </c>
      <c r="I7" s="72">
        <v>155.93</v>
      </c>
      <c r="J7" s="72">
        <v>62507489.939999998</v>
      </c>
    </row>
    <row r="8" spans="1:10" ht="21" x14ac:dyDescent="0.2">
      <c r="A8" s="66">
        <v>2</v>
      </c>
      <c r="B8" s="67" t="s">
        <v>41</v>
      </c>
      <c r="C8" s="73" t="s">
        <v>42</v>
      </c>
      <c r="D8" s="69">
        <v>6.11</v>
      </c>
      <c r="E8" s="69">
        <v>14370016.020000001</v>
      </c>
      <c r="F8" s="66">
        <v>2</v>
      </c>
      <c r="G8" s="74" t="s">
        <v>43</v>
      </c>
      <c r="H8" s="71">
        <v>9029</v>
      </c>
      <c r="I8" s="72">
        <v>196.76</v>
      </c>
      <c r="J8" s="72">
        <v>47576731.259999998</v>
      </c>
    </row>
    <row r="9" spans="1:10" ht="21" x14ac:dyDescent="0.2">
      <c r="A9" s="66">
        <v>3</v>
      </c>
      <c r="B9" s="67" t="s">
        <v>44</v>
      </c>
      <c r="C9" s="75" t="s">
        <v>45</v>
      </c>
      <c r="D9" s="69">
        <v>150</v>
      </c>
      <c r="E9" s="69">
        <v>13385578.08</v>
      </c>
      <c r="F9" s="66">
        <v>3</v>
      </c>
      <c r="G9" s="70" t="s">
        <v>46</v>
      </c>
      <c r="H9" s="76">
        <v>2101</v>
      </c>
      <c r="I9" s="72">
        <v>14.2</v>
      </c>
      <c r="J9" s="72">
        <v>38482265.280000001</v>
      </c>
    </row>
    <row r="10" spans="1:10" ht="21" x14ac:dyDescent="0.2">
      <c r="A10" s="66">
        <v>4</v>
      </c>
      <c r="B10" s="77" t="s">
        <v>22</v>
      </c>
      <c r="C10" s="73" t="s">
        <v>47</v>
      </c>
      <c r="D10" s="69">
        <v>95.25</v>
      </c>
      <c r="E10" s="69">
        <v>1721872.6500000001</v>
      </c>
      <c r="F10" s="66">
        <v>4</v>
      </c>
      <c r="G10" s="70" t="s">
        <v>48</v>
      </c>
      <c r="H10" s="71">
        <v>7614</v>
      </c>
      <c r="I10" s="72">
        <v>499.75</v>
      </c>
      <c r="J10" s="72">
        <v>38415458.119999997</v>
      </c>
    </row>
    <row r="11" spans="1:10" ht="21" x14ac:dyDescent="0.2">
      <c r="A11" s="66">
        <v>5</v>
      </c>
      <c r="B11" s="67" t="s">
        <v>49</v>
      </c>
      <c r="C11" s="75" t="s">
        <v>50</v>
      </c>
      <c r="D11" s="69">
        <v>44.96</v>
      </c>
      <c r="E11" s="69">
        <v>1173323.8799999999</v>
      </c>
      <c r="F11" s="66">
        <v>5</v>
      </c>
      <c r="G11" s="78" t="s">
        <v>51</v>
      </c>
      <c r="H11" s="76">
        <v>7307</v>
      </c>
      <c r="I11" s="72">
        <v>184.13</v>
      </c>
      <c r="J11" s="72">
        <v>27807541.550000001</v>
      </c>
    </row>
    <row r="12" spans="1:10" ht="21" x14ac:dyDescent="0.2">
      <c r="A12" s="66">
        <v>6</v>
      </c>
      <c r="B12" s="67" t="s">
        <v>52</v>
      </c>
      <c r="C12" s="79" t="s">
        <v>53</v>
      </c>
      <c r="D12" s="80">
        <v>20.32</v>
      </c>
      <c r="E12" s="80">
        <v>500908.4</v>
      </c>
      <c r="F12" s="66">
        <v>6</v>
      </c>
      <c r="G12" s="78" t="s">
        <v>54</v>
      </c>
      <c r="H12" s="76">
        <v>8714</v>
      </c>
      <c r="I12" s="72">
        <v>408.69</v>
      </c>
      <c r="J12" s="72">
        <v>16090431.580000002</v>
      </c>
    </row>
    <row r="13" spans="1:10" ht="21" x14ac:dyDescent="0.2">
      <c r="A13" s="66">
        <v>7</v>
      </c>
      <c r="B13" s="67" t="s">
        <v>55</v>
      </c>
      <c r="C13" s="81" t="s">
        <v>56</v>
      </c>
      <c r="D13" s="69">
        <v>0.79</v>
      </c>
      <c r="E13" s="69">
        <v>317856.03999999998</v>
      </c>
      <c r="F13" s="66">
        <v>7</v>
      </c>
      <c r="G13" s="78" t="s">
        <v>57</v>
      </c>
      <c r="H13" s="76">
        <v>8408</v>
      </c>
      <c r="I13" s="72">
        <v>105.31</v>
      </c>
      <c r="J13" s="72">
        <v>10900338.370000001</v>
      </c>
    </row>
    <row r="14" spans="1:10" ht="63" x14ac:dyDescent="0.2">
      <c r="A14" s="66">
        <v>8</v>
      </c>
      <c r="B14" s="67" t="s">
        <v>58</v>
      </c>
      <c r="C14" s="81" t="s">
        <v>59</v>
      </c>
      <c r="D14" s="69">
        <v>51.03</v>
      </c>
      <c r="E14" s="69">
        <v>162729.32</v>
      </c>
      <c r="F14" s="66">
        <v>8</v>
      </c>
      <c r="G14" s="78" t="s">
        <v>60</v>
      </c>
      <c r="H14" s="76" t="s">
        <v>61</v>
      </c>
      <c r="I14" s="72">
        <v>169.85</v>
      </c>
      <c r="J14" s="72">
        <v>8066759.5999999996</v>
      </c>
    </row>
    <row r="15" spans="1:10" ht="21" x14ac:dyDescent="0.2">
      <c r="A15" s="66">
        <v>9</v>
      </c>
      <c r="B15" s="67" t="s">
        <v>62</v>
      </c>
      <c r="C15" s="81" t="s">
        <v>63</v>
      </c>
      <c r="D15" s="69">
        <v>0</v>
      </c>
      <c r="E15" s="69">
        <v>0</v>
      </c>
      <c r="F15" s="66">
        <v>9</v>
      </c>
      <c r="G15" s="78" t="s">
        <v>64</v>
      </c>
      <c r="H15" s="71">
        <v>8536</v>
      </c>
      <c r="I15" s="72">
        <v>10.41</v>
      </c>
      <c r="J15" s="72">
        <v>7813739.9699999997</v>
      </c>
    </row>
    <row r="16" spans="1:10" ht="21" x14ac:dyDescent="0.2">
      <c r="A16" s="66">
        <v>10</v>
      </c>
      <c r="B16" s="67" t="s">
        <v>62</v>
      </c>
      <c r="C16" s="68" t="s">
        <v>63</v>
      </c>
      <c r="D16" s="69">
        <v>0</v>
      </c>
      <c r="E16" s="69">
        <v>0</v>
      </c>
      <c r="F16" s="66">
        <v>10</v>
      </c>
      <c r="G16" s="78" t="s">
        <v>65</v>
      </c>
      <c r="H16" s="76" t="s">
        <v>66</v>
      </c>
      <c r="I16" s="82">
        <v>181.37</v>
      </c>
      <c r="J16" s="72">
        <v>6716298.5300000003</v>
      </c>
    </row>
    <row r="17" spans="1:10" ht="21" x14ac:dyDescent="0.2">
      <c r="A17" s="191" t="s">
        <v>67</v>
      </c>
      <c r="B17" s="192"/>
      <c r="C17" s="193"/>
      <c r="D17" s="69">
        <f>SUM(D7:D16)</f>
        <v>781.08</v>
      </c>
      <c r="E17" s="69">
        <f>SUM(E7:E16)</f>
        <v>96256831.339999989</v>
      </c>
      <c r="F17" s="191" t="s">
        <v>68</v>
      </c>
      <c r="G17" s="192"/>
      <c r="H17" s="193"/>
      <c r="I17" s="83">
        <f>SUM(I7:I16)</f>
        <v>1926.4</v>
      </c>
      <c r="J17" s="83">
        <f>SUM(J7:J16)</f>
        <v>264377054.20000002</v>
      </c>
    </row>
    <row r="18" spans="1:10" ht="21" x14ac:dyDescent="0.2">
      <c r="A18" s="201" t="s">
        <v>69</v>
      </c>
      <c r="B18" s="202"/>
      <c r="C18" s="201"/>
      <c r="D18" s="69">
        <f>D19-D17</f>
        <v>0</v>
      </c>
      <c r="E18" s="69">
        <f>E19-E17</f>
        <v>0</v>
      </c>
      <c r="F18" s="203" t="s">
        <v>69</v>
      </c>
      <c r="G18" s="204"/>
      <c r="H18" s="204"/>
      <c r="I18" s="83">
        <f>I19-I17</f>
        <v>1813.1600000000012</v>
      </c>
      <c r="J18" s="83">
        <f>J19-J17</f>
        <v>73141050.729999989</v>
      </c>
    </row>
    <row r="19" spans="1:10" ht="21" x14ac:dyDescent="0.2">
      <c r="A19" s="191" t="s">
        <v>70</v>
      </c>
      <c r="B19" s="192"/>
      <c r="C19" s="193"/>
      <c r="D19" s="69">
        <v>781.08</v>
      </c>
      <c r="E19" s="69">
        <v>96256831.339999989</v>
      </c>
      <c r="F19" s="191" t="s">
        <v>3</v>
      </c>
      <c r="G19" s="192"/>
      <c r="H19" s="193"/>
      <c r="I19" s="83">
        <v>3739.5600000000013</v>
      </c>
      <c r="J19" s="83">
        <v>337518104.93000001</v>
      </c>
    </row>
    <row r="20" spans="1:10" s="84" customFormat="1" ht="21" x14ac:dyDescent="0.35">
      <c r="A20" s="205" t="s">
        <v>71</v>
      </c>
      <c r="B20" s="205"/>
      <c r="C20" s="205"/>
      <c r="D20" s="205"/>
      <c r="E20" s="205"/>
      <c r="F20" s="205" t="s">
        <v>72</v>
      </c>
      <c r="G20" s="205"/>
      <c r="H20" s="205"/>
      <c r="I20" s="205"/>
      <c r="J20" s="205"/>
    </row>
    <row r="28" spans="1:10" ht="21" x14ac:dyDescent="0.35">
      <c r="A28" s="194" t="s">
        <v>0</v>
      </c>
      <c r="B28" s="194"/>
      <c r="C28" s="194"/>
      <c r="D28" s="194"/>
      <c r="E28" s="194"/>
      <c r="F28" s="194"/>
      <c r="G28" s="194"/>
      <c r="H28" s="194"/>
      <c r="I28" s="194"/>
      <c r="J28" s="194"/>
    </row>
    <row r="29" spans="1:10" ht="21" x14ac:dyDescent="0.35">
      <c r="A29" s="194" t="s">
        <v>30</v>
      </c>
      <c r="B29" s="194"/>
      <c r="C29" s="194"/>
      <c r="D29" s="194"/>
      <c r="E29" s="194"/>
      <c r="F29" s="194"/>
      <c r="G29" s="194"/>
      <c r="H29" s="194"/>
      <c r="I29" s="194"/>
      <c r="J29" s="194"/>
    </row>
    <row r="30" spans="1:10" ht="21" x14ac:dyDescent="0.35">
      <c r="A30" s="194" t="s">
        <v>73</v>
      </c>
      <c r="B30" s="194"/>
      <c r="C30" s="194"/>
      <c r="D30" s="194"/>
      <c r="E30" s="194"/>
      <c r="F30" s="194"/>
      <c r="G30" s="194"/>
      <c r="H30" s="194"/>
      <c r="I30" s="194"/>
      <c r="J30" s="194"/>
    </row>
    <row r="31" spans="1:10" ht="21" x14ac:dyDescent="0.35">
      <c r="A31" s="58"/>
      <c r="B31" s="59" t="s">
        <v>32</v>
      </c>
      <c r="C31" s="85"/>
      <c r="D31" s="86"/>
      <c r="E31" s="59"/>
      <c r="F31" s="59"/>
      <c r="G31" s="59" t="s">
        <v>33</v>
      </c>
      <c r="H31" s="59"/>
      <c r="I31" s="59"/>
      <c r="J31" s="59"/>
    </row>
    <row r="32" spans="1:10" ht="21" x14ac:dyDescent="0.2">
      <c r="A32" s="61" t="s">
        <v>2</v>
      </c>
      <c r="B32" s="195" t="s">
        <v>34</v>
      </c>
      <c r="C32" s="196"/>
      <c r="D32" s="196"/>
      <c r="E32" s="197"/>
      <c r="F32" s="61" t="s">
        <v>2</v>
      </c>
      <c r="G32" s="195" t="s">
        <v>35</v>
      </c>
      <c r="H32" s="196"/>
      <c r="I32" s="196"/>
      <c r="J32" s="197"/>
    </row>
    <row r="33" spans="1:11" ht="21" x14ac:dyDescent="0.2">
      <c r="A33" s="87" t="s">
        <v>36</v>
      </c>
      <c r="B33" s="63" t="s">
        <v>1</v>
      </c>
      <c r="C33" s="64" t="s">
        <v>5</v>
      </c>
      <c r="D33" s="65" t="s">
        <v>9</v>
      </c>
      <c r="E33" s="64" t="s">
        <v>37</v>
      </c>
      <c r="F33" s="87" t="s">
        <v>36</v>
      </c>
      <c r="G33" s="63" t="s">
        <v>1</v>
      </c>
      <c r="H33" s="64" t="s">
        <v>5</v>
      </c>
      <c r="I33" s="64" t="s">
        <v>9</v>
      </c>
      <c r="J33" s="64" t="s">
        <v>37</v>
      </c>
    </row>
    <row r="34" spans="1:11" s="89" customFormat="1" ht="21" x14ac:dyDescent="0.2">
      <c r="A34" s="88">
        <v>1</v>
      </c>
      <c r="B34" s="67" t="s">
        <v>26</v>
      </c>
      <c r="C34" s="68" t="s">
        <v>38</v>
      </c>
      <c r="D34" s="69">
        <v>1010.56</v>
      </c>
      <c r="E34" s="69">
        <v>118680737.96999997</v>
      </c>
      <c r="F34" s="66">
        <v>1</v>
      </c>
      <c r="G34" s="70" t="s">
        <v>74</v>
      </c>
      <c r="H34" s="71" t="s">
        <v>75</v>
      </c>
      <c r="I34" s="72">
        <v>8029.3</v>
      </c>
      <c r="J34" s="72">
        <v>447840690.5</v>
      </c>
    </row>
    <row r="35" spans="1:11" s="89" customFormat="1" ht="21" x14ac:dyDescent="0.2">
      <c r="A35" s="88">
        <v>2</v>
      </c>
      <c r="B35" s="67" t="s">
        <v>76</v>
      </c>
      <c r="C35" s="75" t="s">
        <v>77</v>
      </c>
      <c r="D35" s="69">
        <v>90.8</v>
      </c>
      <c r="E35" s="69">
        <v>70319381.729999989</v>
      </c>
      <c r="F35" s="66">
        <v>2</v>
      </c>
      <c r="G35" s="70" t="s">
        <v>39</v>
      </c>
      <c r="H35" s="71" t="s">
        <v>40</v>
      </c>
      <c r="I35" s="72">
        <v>469.41</v>
      </c>
      <c r="J35" s="72">
        <v>185595533.55000001</v>
      </c>
    </row>
    <row r="36" spans="1:11" s="89" customFormat="1" ht="21" x14ac:dyDescent="0.2">
      <c r="A36" s="88">
        <v>3</v>
      </c>
      <c r="B36" s="67" t="s">
        <v>78</v>
      </c>
      <c r="C36" s="73" t="s">
        <v>50</v>
      </c>
      <c r="D36" s="69">
        <v>2404.87</v>
      </c>
      <c r="E36" s="69">
        <v>50009562.670000002</v>
      </c>
      <c r="F36" s="66">
        <v>3</v>
      </c>
      <c r="G36" s="70" t="s">
        <v>48</v>
      </c>
      <c r="H36" s="71" t="s">
        <v>79</v>
      </c>
      <c r="I36" s="72">
        <v>1545.11</v>
      </c>
      <c r="J36" s="72">
        <v>116992626.62</v>
      </c>
    </row>
    <row r="37" spans="1:11" s="89" customFormat="1" ht="63" x14ac:dyDescent="0.2">
      <c r="A37" s="88">
        <v>4</v>
      </c>
      <c r="B37" s="67" t="s">
        <v>41</v>
      </c>
      <c r="C37" s="73" t="s">
        <v>42</v>
      </c>
      <c r="D37" s="69">
        <v>30.56</v>
      </c>
      <c r="E37" s="69">
        <v>42229849.25</v>
      </c>
      <c r="F37" s="66">
        <v>4</v>
      </c>
      <c r="G37" s="74" t="s">
        <v>60</v>
      </c>
      <c r="H37" s="76" t="s">
        <v>61</v>
      </c>
      <c r="I37" s="72">
        <v>750.5</v>
      </c>
      <c r="J37" s="72">
        <v>54081366.670000002</v>
      </c>
    </row>
    <row r="38" spans="1:11" s="89" customFormat="1" ht="21" x14ac:dyDescent="0.2">
      <c r="A38" s="88">
        <v>5</v>
      </c>
      <c r="B38" s="67" t="s">
        <v>44</v>
      </c>
      <c r="C38" s="75">
        <v>2616</v>
      </c>
      <c r="D38" s="69">
        <v>489.8</v>
      </c>
      <c r="E38" s="69">
        <v>35830169.920000002</v>
      </c>
      <c r="F38" s="66">
        <v>5</v>
      </c>
      <c r="G38" s="78" t="s">
        <v>80</v>
      </c>
      <c r="H38" s="76" t="s">
        <v>81</v>
      </c>
      <c r="I38" s="72">
        <v>52.06</v>
      </c>
      <c r="J38" s="72">
        <v>50519963.310000002</v>
      </c>
    </row>
    <row r="39" spans="1:11" s="89" customFormat="1" ht="21" x14ac:dyDescent="0.2">
      <c r="A39" s="88">
        <v>6</v>
      </c>
      <c r="B39" s="77" t="s">
        <v>82</v>
      </c>
      <c r="C39" s="79" t="s">
        <v>83</v>
      </c>
      <c r="D39" s="80">
        <v>1000</v>
      </c>
      <c r="E39" s="80">
        <v>19904517.999999985</v>
      </c>
      <c r="F39" s="66">
        <v>6</v>
      </c>
      <c r="G39" s="78" t="s">
        <v>43</v>
      </c>
      <c r="H39" s="71">
        <v>9029</v>
      </c>
      <c r="I39" s="72">
        <v>196.76</v>
      </c>
      <c r="J39" s="72">
        <v>47576731.259999998</v>
      </c>
    </row>
    <row r="40" spans="1:11" s="89" customFormat="1" ht="21" x14ac:dyDescent="0.2">
      <c r="A40" s="88">
        <v>7</v>
      </c>
      <c r="B40" s="67" t="s">
        <v>84</v>
      </c>
      <c r="C40" s="81" t="s">
        <v>85</v>
      </c>
      <c r="D40" s="69">
        <v>703.83</v>
      </c>
      <c r="E40" s="69">
        <v>17254449.170000002</v>
      </c>
      <c r="F40" s="66">
        <v>7</v>
      </c>
      <c r="G40" s="78" t="s">
        <v>46</v>
      </c>
      <c r="H40" s="76">
        <v>2101</v>
      </c>
      <c r="I40" s="72">
        <v>14.2</v>
      </c>
      <c r="J40" s="72">
        <v>38482265.280000001</v>
      </c>
    </row>
    <row r="41" spans="1:11" s="89" customFormat="1" ht="21" customHeight="1" x14ac:dyDescent="0.2">
      <c r="A41" s="88">
        <v>8</v>
      </c>
      <c r="B41" s="67" t="s">
        <v>86</v>
      </c>
      <c r="C41" s="81" t="s">
        <v>87</v>
      </c>
      <c r="D41" s="69">
        <v>17.649999999999999</v>
      </c>
      <c r="E41" s="69">
        <v>10010950.59</v>
      </c>
      <c r="F41" s="66">
        <v>8</v>
      </c>
      <c r="G41" s="78" t="s">
        <v>54</v>
      </c>
      <c r="H41" s="71">
        <v>8714</v>
      </c>
      <c r="I41" s="72">
        <v>884.56</v>
      </c>
      <c r="J41" s="72">
        <v>33698363.890000001</v>
      </c>
      <c r="K41" s="90"/>
    </row>
    <row r="42" spans="1:11" s="89" customFormat="1" ht="21" x14ac:dyDescent="0.2">
      <c r="A42" s="91">
        <v>9</v>
      </c>
      <c r="B42" s="67" t="s">
        <v>52</v>
      </c>
      <c r="C42" s="81">
        <v>10063030</v>
      </c>
      <c r="D42" s="69">
        <v>611.12</v>
      </c>
      <c r="E42" s="69">
        <v>9042368.3499999996</v>
      </c>
      <c r="F42" s="66">
        <v>9</v>
      </c>
      <c r="G42" s="78" t="s">
        <v>88</v>
      </c>
      <c r="H42" s="71" t="s">
        <v>89</v>
      </c>
      <c r="I42" s="72">
        <v>102.35</v>
      </c>
      <c r="J42" s="72">
        <v>29087438.719999999</v>
      </c>
      <c r="K42" s="90"/>
    </row>
    <row r="43" spans="1:11" s="89" customFormat="1" ht="21" x14ac:dyDescent="0.2">
      <c r="A43" s="91">
        <v>10</v>
      </c>
      <c r="B43" s="67" t="s">
        <v>90</v>
      </c>
      <c r="C43" s="73">
        <v>1211</v>
      </c>
      <c r="D43" s="69">
        <v>11.13</v>
      </c>
      <c r="E43" s="69">
        <v>7436714.4199999999</v>
      </c>
      <c r="F43" s="66">
        <v>10</v>
      </c>
      <c r="G43" s="78" t="s">
        <v>51</v>
      </c>
      <c r="H43" s="71">
        <v>7307</v>
      </c>
      <c r="I43" s="82">
        <v>184.13</v>
      </c>
      <c r="J43" s="72">
        <v>27807541.550000001</v>
      </c>
      <c r="K43" s="90"/>
    </row>
    <row r="44" spans="1:11" s="89" customFormat="1" ht="21" customHeight="1" x14ac:dyDescent="0.2">
      <c r="A44" s="198" t="s">
        <v>67</v>
      </c>
      <c r="B44" s="199"/>
      <c r="C44" s="200"/>
      <c r="D44" s="69">
        <f>SUM(D34:D43)</f>
        <v>6370.32</v>
      </c>
      <c r="E44" s="69">
        <f>SUM(E34:E43)</f>
        <v>380718702.06999999</v>
      </c>
      <c r="F44" s="191" t="s">
        <v>68</v>
      </c>
      <c r="G44" s="192"/>
      <c r="H44" s="193"/>
      <c r="I44" s="83">
        <f>SUM(I34:I43)</f>
        <v>12228.380000000001</v>
      </c>
      <c r="J44" s="83">
        <f>SUM(J34:J43)</f>
        <v>1031682521.3499998</v>
      </c>
    </row>
    <row r="45" spans="1:11" s="89" customFormat="1" ht="21" customHeight="1" x14ac:dyDescent="0.2">
      <c r="A45" s="206" t="s">
        <v>69</v>
      </c>
      <c r="B45" s="207"/>
      <c r="C45" s="208"/>
      <c r="D45" s="69">
        <f>D46-D44</f>
        <v>358.68000000000029</v>
      </c>
      <c r="E45" s="69">
        <f>E46-E44</f>
        <v>10492533.809999943</v>
      </c>
      <c r="F45" s="206" t="s">
        <v>91</v>
      </c>
      <c r="G45" s="207"/>
      <c r="H45" s="208"/>
      <c r="I45" s="83">
        <f>I46-I44</f>
        <v>6319.3899999999958</v>
      </c>
      <c r="J45" s="83">
        <f>J46-J44</f>
        <v>312742682.74999893</v>
      </c>
    </row>
    <row r="46" spans="1:11" s="92" customFormat="1" ht="21" customHeight="1" x14ac:dyDescent="0.2">
      <c r="A46" s="198" t="s">
        <v>70</v>
      </c>
      <c r="B46" s="199"/>
      <c r="C46" s="200"/>
      <c r="D46" s="69">
        <v>6729</v>
      </c>
      <c r="E46" s="69">
        <v>391211235.87999994</v>
      </c>
      <c r="F46" s="198" t="s">
        <v>3</v>
      </c>
      <c r="G46" s="199"/>
      <c r="H46" s="200"/>
      <c r="I46" s="83">
        <v>18547.769999999997</v>
      </c>
      <c r="J46" s="83">
        <v>1344425204.0999987</v>
      </c>
    </row>
    <row r="47" spans="1:11" s="93" customFormat="1" ht="21" x14ac:dyDescent="0.35">
      <c r="A47" s="205" t="s">
        <v>92</v>
      </c>
      <c r="B47" s="205"/>
      <c r="C47" s="205"/>
      <c r="D47" s="205"/>
      <c r="E47" s="205"/>
      <c r="F47" s="205" t="s">
        <v>93</v>
      </c>
      <c r="G47" s="205"/>
      <c r="H47" s="205"/>
      <c r="I47" s="205"/>
      <c r="J47" s="205"/>
    </row>
    <row r="48" spans="1:11" ht="21" x14ac:dyDescent="0.35">
      <c r="A48" s="94"/>
      <c r="B48" s="94"/>
      <c r="C48" s="95"/>
      <c r="D48" s="96"/>
      <c r="E48" s="94"/>
      <c r="F48" s="94"/>
      <c r="G48" s="94"/>
      <c r="H48" s="94"/>
      <c r="I48" s="94"/>
      <c r="J48" s="94"/>
    </row>
    <row r="52" spans="6:9" x14ac:dyDescent="0.2">
      <c r="F52" s="93"/>
      <c r="G52" s="93"/>
      <c r="H52" s="93"/>
      <c r="I52" s="93"/>
    </row>
    <row r="53" spans="6:9" x14ac:dyDescent="0.2">
      <c r="F53" s="93"/>
      <c r="I53" s="93"/>
    </row>
    <row r="54" spans="6:9" x14ac:dyDescent="0.2">
      <c r="F54" s="93"/>
      <c r="G54" s="93"/>
      <c r="H54" s="93"/>
      <c r="I54" s="93"/>
    </row>
  </sheetData>
  <mergeCells count="26">
    <mergeCell ref="A45:C45"/>
    <mergeCell ref="F45:H45"/>
    <mergeCell ref="A46:C46"/>
    <mergeCell ref="F46:H46"/>
    <mergeCell ref="A47:E47"/>
    <mergeCell ref="F47:J47"/>
    <mergeCell ref="A44:C44"/>
    <mergeCell ref="F44:H44"/>
    <mergeCell ref="A18:C18"/>
    <mergeCell ref="F18:H18"/>
    <mergeCell ref="A19:C19"/>
    <mergeCell ref="F19:H19"/>
    <mergeCell ref="A20:E20"/>
    <mergeCell ref="F20:J20"/>
    <mergeCell ref="A28:J28"/>
    <mergeCell ref="A29:J29"/>
    <mergeCell ref="A30:J30"/>
    <mergeCell ref="B32:E32"/>
    <mergeCell ref="G32:J32"/>
    <mergeCell ref="A17:C17"/>
    <mergeCell ref="F17:H17"/>
    <mergeCell ref="A1:J1"/>
    <mergeCell ref="A2:J2"/>
    <mergeCell ref="A3:J3"/>
    <mergeCell ref="B5:E5"/>
    <mergeCell ref="G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J10" sqref="J10"/>
    </sheetView>
  </sheetViews>
  <sheetFormatPr defaultRowHeight="23.25" x14ac:dyDescent="0.35"/>
  <cols>
    <col min="1" max="1" width="8.875" style="99" customWidth="1"/>
    <col min="2" max="2" width="41" style="98" customWidth="1"/>
    <col min="3" max="3" width="14.375" style="100" customWidth="1"/>
    <col min="4" max="4" width="20.125" style="101" customWidth="1"/>
    <col min="5" max="5" width="21.5" style="102" customWidth="1"/>
    <col min="6" max="16384" width="9" style="98"/>
  </cols>
  <sheetData>
    <row r="1" spans="1:5" ht="23.25" customHeight="1" x14ac:dyDescent="0.35">
      <c r="A1" s="209" t="s">
        <v>0</v>
      </c>
      <c r="B1" s="209"/>
      <c r="C1" s="209"/>
      <c r="D1" s="209"/>
      <c r="E1" s="209"/>
    </row>
    <row r="2" spans="1:5" ht="23.25" customHeight="1" x14ac:dyDescent="0.35">
      <c r="A2" s="209" t="s">
        <v>94</v>
      </c>
      <c r="B2" s="209"/>
      <c r="C2" s="209"/>
      <c r="D2" s="209"/>
      <c r="E2" s="209"/>
    </row>
    <row r="3" spans="1:5" ht="23.25" customHeight="1" x14ac:dyDescent="0.35">
      <c r="A3" s="209" t="s">
        <v>95</v>
      </c>
      <c r="B3" s="209"/>
      <c r="C3" s="209"/>
      <c r="D3" s="209"/>
      <c r="E3" s="209"/>
    </row>
    <row r="4" spans="1:5" ht="21.75" customHeight="1" x14ac:dyDescent="0.35"/>
    <row r="5" spans="1:5" ht="32.25" customHeight="1" x14ac:dyDescent="0.35">
      <c r="A5" s="103" t="s">
        <v>96</v>
      </c>
      <c r="B5" s="104" t="s">
        <v>1</v>
      </c>
      <c r="C5" s="105" t="s">
        <v>5</v>
      </c>
      <c r="D5" s="106" t="s">
        <v>97</v>
      </c>
      <c r="E5" s="107" t="s">
        <v>37</v>
      </c>
    </row>
    <row r="6" spans="1:5" ht="23.25" customHeight="1" x14ac:dyDescent="0.35">
      <c r="A6" s="108">
        <v>1</v>
      </c>
      <c r="B6" s="109" t="s">
        <v>98</v>
      </c>
      <c r="C6" s="108">
        <v>2710</v>
      </c>
      <c r="D6" s="110">
        <v>20357184.110000003</v>
      </c>
      <c r="E6" s="110">
        <v>529367618.40999997</v>
      </c>
    </row>
    <row r="7" spans="1:5" ht="23.25" customHeight="1" x14ac:dyDescent="0.35">
      <c r="A7" s="108">
        <v>2</v>
      </c>
      <c r="B7" s="111" t="s">
        <v>99</v>
      </c>
      <c r="C7" s="108">
        <v>8701</v>
      </c>
      <c r="D7" s="110">
        <v>730451</v>
      </c>
      <c r="E7" s="110">
        <v>87763407.890000015</v>
      </c>
    </row>
    <row r="8" spans="1:5" ht="23.25" customHeight="1" x14ac:dyDescent="0.35">
      <c r="A8" s="108">
        <v>3</v>
      </c>
      <c r="B8" s="111" t="s">
        <v>100</v>
      </c>
      <c r="C8" s="108">
        <v>2309</v>
      </c>
      <c r="D8" s="110">
        <v>3204140</v>
      </c>
      <c r="E8" s="110">
        <v>47501847.330000006</v>
      </c>
    </row>
    <row r="9" spans="1:5" ht="23.25" customHeight="1" x14ac:dyDescent="0.35">
      <c r="A9" s="108">
        <v>4</v>
      </c>
      <c r="B9" s="111" t="s">
        <v>101</v>
      </c>
      <c r="C9" s="108">
        <v>3923</v>
      </c>
      <c r="D9" s="110">
        <v>521577.52999999997</v>
      </c>
      <c r="E9" s="110">
        <v>40833297.130000003</v>
      </c>
    </row>
    <row r="10" spans="1:5" ht="23.25" customHeight="1" x14ac:dyDescent="0.35">
      <c r="A10" s="108">
        <v>5</v>
      </c>
      <c r="B10" s="111" t="s">
        <v>102</v>
      </c>
      <c r="C10" s="108">
        <v>8408</v>
      </c>
      <c r="D10" s="110">
        <v>115926</v>
      </c>
      <c r="E10" s="110">
        <v>37345561.100000001</v>
      </c>
    </row>
    <row r="11" spans="1:5" ht="23.25" customHeight="1" x14ac:dyDescent="0.35">
      <c r="A11" s="108">
        <v>6</v>
      </c>
      <c r="B11" s="111" t="s">
        <v>103</v>
      </c>
      <c r="C11" s="108">
        <v>4011</v>
      </c>
      <c r="D11" s="110">
        <v>325141.06</v>
      </c>
      <c r="E11" s="110">
        <v>30723477.039999999</v>
      </c>
    </row>
    <row r="12" spans="1:5" ht="23.25" customHeight="1" x14ac:dyDescent="0.35">
      <c r="A12" s="108">
        <v>7</v>
      </c>
      <c r="B12" s="111" t="s">
        <v>104</v>
      </c>
      <c r="C12" s="108">
        <v>2202</v>
      </c>
      <c r="D12" s="110">
        <v>875663.58000000007</v>
      </c>
      <c r="E12" s="110">
        <v>28814730.5</v>
      </c>
    </row>
    <row r="13" spans="1:5" ht="23.25" customHeight="1" x14ac:dyDescent="0.35">
      <c r="A13" s="108">
        <v>8</v>
      </c>
      <c r="B13" s="111" t="s">
        <v>105</v>
      </c>
      <c r="C13" s="108">
        <v>6811</v>
      </c>
      <c r="D13" s="110">
        <v>3451742.16</v>
      </c>
      <c r="E13" s="110">
        <v>27181645.589999996</v>
      </c>
    </row>
    <row r="14" spans="1:5" ht="23.25" customHeight="1" x14ac:dyDescent="0.35">
      <c r="A14" s="108">
        <v>9</v>
      </c>
      <c r="B14" s="111" t="s">
        <v>106</v>
      </c>
      <c r="C14" s="108">
        <v>1905</v>
      </c>
      <c r="D14" s="110">
        <v>226715.62599999999</v>
      </c>
      <c r="E14" s="110">
        <v>25563798.459999997</v>
      </c>
    </row>
    <row r="15" spans="1:5" ht="23.25" customHeight="1" x14ac:dyDescent="0.35">
      <c r="A15" s="108">
        <v>10</v>
      </c>
      <c r="B15" s="111" t="s">
        <v>107</v>
      </c>
      <c r="C15" s="108">
        <v>2922</v>
      </c>
      <c r="D15" s="110">
        <v>296293.71999999997</v>
      </c>
      <c r="E15" s="110">
        <v>24357259.829999998</v>
      </c>
    </row>
    <row r="16" spans="1:5" ht="24.75" customHeight="1" x14ac:dyDescent="0.4">
      <c r="A16" s="112"/>
      <c r="B16" s="113" t="s">
        <v>6</v>
      </c>
      <c r="C16" s="114"/>
      <c r="D16" s="115">
        <v>30104834.785999998</v>
      </c>
      <c r="E16" s="116">
        <v>879452643.28000009</v>
      </c>
    </row>
    <row r="17" spans="1:5" ht="23.25" customHeight="1" x14ac:dyDescent="0.35">
      <c r="A17" s="117"/>
      <c r="B17" s="118" t="s">
        <v>69</v>
      </c>
      <c r="C17" s="119"/>
      <c r="D17" s="120">
        <v>16026544.164000005</v>
      </c>
      <c r="E17" s="121">
        <v>575558451.13999999</v>
      </c>
    </row>
    <row r="18" spans="1:5" ht="24.75" customHeight="1" thickBot="1" x14ac:dyDescent="0.4">
      <c r="A18" s="122"/>
      <c r="B18" s="123" t="s">
        <v>108</v>
      </c>
      <c r="C18" s="124"/>
      <c r="D18" s="125">
        <v>46131378.950000003</v>
      </c>
      <c r="E18" s="125">
        <v>1455011094.4200001</v>
      </c>
    </row>
    <row r="19" spans="1:5" ht="24.75" customHeight="1" thickTop="1" x14ac:dyDescent="0.35">
      <c r="A19" s="126"/>
      <c r="B19" s="127"/>
      <c r="C19" s="128"/>
      <c r="D19" s="129"/>
      <c r="E19" s="129"/>
    </row>
    <row r="20" spans="1:5" ht="23.25" customHeight="1" x14ac:dyDescent="0.35">
      <c r="A20" s="130" t="s">
        <v>109</v>
      </c>
      <c r="B20" s="131"/>
      <c r="C20" s="132"/>
      <c r="D20" s="133"/>
      <c r="E20" s="134"/>
    </row>
    <row r="21" spans="1:5" ht="23.25" customHeight="1" x14ac:dyDescent="0.35">
      <c r="A21" s="135"/>
      <c r="B21" s="136"/>
      <c r="C21" s="137"/>
      <c r="E21" s="102" t="s">
        <v>110</v>
      </c>
    </row>
    <row r="22" spans="1:5" ht="23.25" customHeight="1" x14ac:dyDescent="0.35">
      <c r="A22" s="135"/>
      <c r="B22" s="138"/>
      <c r="C22" s="132"/>
      <c r="D22" s="139"/>
      <c r="E22" s="140"/>
    </row>
    <row r="23" spans="1:5" ht="23.25" customHeight="1" x14ac:dyDescent="0.35">
      <c r="A23" s="141" t="s">
        <v>0</v>
      </c>
      <c r="B23" s="141"/>
      <c r="C23" s="142"/>
      <c r="D23" s="143"/>
      <c r="E23" s="141"/>
    </row>
    <row r="24" spans="1:5" ht="23.25" customHeight="1" x14ac:dyDescent="0.35">
      <c r="A24" s="209" t="s">
        <v>94</v>
      </c>
      <c r="B24" s="209"/>
      <c r="C24" s="209"/>
      <c r="D24" s="209"/>
      <c r="E24" s="209"/>
    </row>
    <row r="25" spans="1:5" ht="23.25" customHeight="1" x14ac:dyDescent="0.35">
      <c r="A25" s="141" t="s">
        <v>111</v>
      </c>
      <c r="B25" s="141"/>
      <c r="C25" s="142"/>
      <c r="D25" s="143"/>
      <c r="E25" s="141"/>
    </row>
    <row r="26" spans="1:5" ht="23.25" customHeight="1" x14ac:dyDescent="0.35"/>
    <row r="27" spans="1:5" ht="23.25" customHeight="1" x14ac:dyDescent="0.35">
      <c r="A27" s="144" t="s">
        <v>96</v>
      </c>
      <c r="B27" s="145" t="s">
        <v>1</v>
      </c>
      <c r="C27" s="146" t="s">
        <v>5</v>
      </c>
      <c r="D27" s="147" t="s">
        <v>9</v>
      </c>
      <c r="E27" s="148" t="s">
        <v>112</v>
      </c>
    </row>
    <row r="28" spans="1:5" ht="23.25" customHeight="1" x14ac:dyDescent="0.35">
      <c r="A28" s="149">
        <v>1</v>
      </c>
      <c r="B28" s="111" t="s">
        <v>113</v>
      </c>
      <c r="C28" s="150">
        <v>2710</v>
      </c>
      <c r="D28" s="151">
        <v>59652.91923</v>
      </c>
      <c r="E28" s="151">
        <v>1497.3418186399999</v>
      </c>
    </row>
    <row r="29" spans="1:5" ht="23.25" customHeight="1" x14ac:dyDescent="0.35">
      <c r="A29" s="149">
        <v>2</v>
      </c>
      <c r="B29" s="111" t="s">
        <v>100</v>
      </c>
      <c r="C29" s="150">
        <v>2309</v>
      </c>
      <c r="D29" s="151">
        <v>14185.558283</v>
      </c>
      <c r="E29" s="151">
        <v>206.97048832999999</v>
      </c>
    </row>
    <row r="30" spans="1:5" ht="23.25" customHeight="1" x14ac:dyDescent="0.35">
      <c r="A30" s="149">
        <v>3</v>
      </c>
      <c r="B30" s="111" t="s">
        <v>99</v>
      </c>
      <c r="C30" s="150">
        <v>8701</v>
      </c>
      <c r="D30" s="151">
        <v>1432.0060000000001</v>
      </c>
      <c r="E30" s="151">
        <v>182.21904731999999</v>
      </c>
    </row>
    <row r="31" spans="1:5" ht="23.25" customHeight="1" x14ac:dyDescent="0.35">
      <c r="A31" s="149">
        <v>4</v>
      </c>
      <c r="B31" s="152" t="s">
        <v>101</v>
      </c>
      <c r="C31" s="150">
        <v>3923</v>
      </c>
      <c r="D31" s="151">
        <v>1959.8142600000003</v>
      </c>
      <c r="E31" s="151">
        <v>153.86947883000005</v>
      </c>
    </row>
    <row r="32" spans="1:5" ht="23.25" customHeight="1" x14ac:dyDescent="0.35">
      <c r="A32" s="149">
        <v>5</v>
      </c>
      <c r="B32" s="111" t="s">
        <v>114</v>
      </c>
      <c r="C32" s="150">
        <v>8703</v>
      </c>
      <c r="D32" s="151">
        <v>357.96499999999997</v>
      </c>
      <c r="E32" s="151">
        <v>142.40655011999999</v>
      </c>
    </row>
    <row r="33" spans="1:5" ht="23.25" customHeight="1" x14ac:dyDescent="0.35">
      <c r="A33" s="149">
        <v>6</v>
      </c>
      <c r="B33" s="152" t="s">
        <v>115</v>
      </c>
      <c r="C33" s="150">
        <v>2106</v>
      </c>
      <c r="D33" s="151">
        <v>2734.5455760000004</v>
      </c>
      <c r="E33" s="151">
        <v>122.65394382000001</v>
      </c>
    </row>
    <row r="34" spans="1:5" ht="23.25" customHeight="1" x14ac:dyDescent="0.35">
      <c r="A34" s="149">
        <v>7</v>
      </c>
      <c r="B34" s="111" t="s">
        <v>116</v>
      </c>
      <c r="C34" s="150">
        <v>3105</v>
      </c>
      <c r="D34" s="151">
        <v>6172.45</v>
      </c>
      <c r="E34" s="151">
        <v>115.19236191</v>
      </c>
    </row>
    <row r="35" spans="1:5" ht="23.25" customHeight="1" x14ac:dyDescent="0.35">
      <c r="A35" s="149">
        <v>8</v>
      </c>
      <c r="B35" s="111" t="s">
        <v>104</v>
      </c>
      <c r="C35" s="150">
        <v>2202</v>
      </c>
      <c r="D35" s="151">
        <v>3821.0423700000001</v>
      </c>
      <c r="E35" s="151">
        <v>111.52489702999999</v>
      </c>
    </row>
    <row r="36" spans="1:5" ht="23.25" customHeight="1" x14ac:dyDescent="0.35">
      <c r="A36" s="149">
        <v>9</v>
      </c>
      <c r="B36" s="111" t="s">
        <v>103</v>
      </c>
      <c r="C36" s="150">
        <v>4011</v>
      </c>
      <c r="D36" s="151">
        <v>963.56588999999985</v>
      </c>
      <c r="E36" s="151">
        <v>98.643495810000005</v>
      </c>
    </row>
    <row r="37" spans="1:5" ht="23.25" customHeight="1" x14ac:dyDescent="0.35">
      <c r="A37" s="149">
        <v>10</v>
      </c>
      <c r="B37" s="111" t="s">
        <v>106</v>
      </c>
      <c r="C37" s="150">
        <v>1905</v>
      </c>
      <c r="D37" s="151">
        <v>848.67663999999991</v>
      </c>
      <c r="E37" s="151">
        <v>92.930049029999992</v>
      </c>
    </row>
    <row r="38" spans="1:5" ht="23.25" customHeight="1" x14ac:dyDescent="0.4">
      <c r="A38" s="153"/>
      <c r="B38" s="154" t="s">
        <v>6</v>
      </c>
      <c r="C38" s="155"/>
      <c r="D38" s="151">
        <v>92128.543249000009</v>
      </c>
      <c r="E38" s="151">
        <v>2723.7521308400001</v>
      </c>
    </row>
    <row r="39" spans="1:5" ht="23.25" customHeight="1" x14ac:dyDescent="0.35">
      <c r="A39" s="117"/>
      <c r="B39" s="156" t="s">
        <v>69</v>
      </c>
      <c r="C39" s="157"/>
      <c r="D39" s="151">
        <v>66625.265430999993</v>
      </c>
      <c r="E39" s="151">
        <v>2194.3383918400095</v>
      </c>
    </row>
    <row r="40" spans="1:5" ht="23.25" customHeight="1" thickBot="1" x14ac:dyDescent="0.5">
      <c r="A40" s="158"/>
      <c r="B40" s="158" t="s">
        <v>108</v>
      </c>
      <c r="C40" s="124"/>
      <c r="D40" s="159">
        <v>158753.80868000002</v>
      </c>
      <c r="E40" s="159">
        <v>4918.0905226800096</v>
      </c>
    </row>
    <row r="41" spans="1:5" ht="23.25" customHeight="1" thickTop="1" x14ac:dyDescent="0.45">
      <c r="A41" s="160"/>
      <c r="B41" s="161"/>
      <c r="C41" s="162"/>
      <c r="D41" s="133"/>
      <c r="E41" s="134"/>
    </row>
    <row r="42" spans="1:5" ht="23.25" customHeight="1" x14ac:dyDescent="0.35">
      <c r="A42" s="130" t="s">
        <v>117</v>
      </c>
      <c r="B42" s="131"/>
      <c r="C42" s="162"/>
      <c r="D42" s="133"/>
      <c r="E42" s="134"/>
    </row>
    <row r="43" spans="1:5" ht="23.25" customHeight="1" x14ac:dyDescent="0.45">
      <c r="A43" s="160"/>
      <c r="B43" s="161" t="s">
        <v>118</v>
      </c>
      <c r="C43" s="162"/>
      <c r="D43" s="133"/>
      <c r="E43" s="134"/>
    </row>
    <row r="44" spans="1:5" ht="27" customHeight="1" x14ac:dyDescent="0.35">
      <c r="B44" s="161"/>
      <c r="C44" s="163"/>
    </row>
    <row r="45" spans="1:5" ht="23.25" customHeight="1" x14ac:dyDescent="0.35">
      <c r="B45" s="164"/>
      <c r="C45" s="132"/>
      <c r="D45" s="165"/>
      <c r="E45" s="166"/>
    </row>
    <row r="46" spans="1:5" ht="22.5" customHeight="1" x14ac:dyDescent="0.35">
      <c r="B46" s="164"/>
      <c r="C46" s="167"/>
      <c r="D46" s="168"/>
      <c r="E46" s="169"/>
    </row>
    <row r="47" spans="1:5" ht="23.25" customHeight="1" x14ac:dyDescent="0.35">
      <c r="B47" s="170"/>
      <c r="C47" s="171"/>
      <c r="D47" s="172"/>
      <c r="E47" s="173"/>
    </row>
    <row r="48" spans="1:5" ht="23.25" customHeight="1" x14ac:dyDescent="0.35">
      <c r="B48" s="170"/>
      <c r="C48" s="171"/>
      <c r="D48" s="172"/>
      <c r="E48" s="173"/>
    </row>
    <row r="49" spans="2:5" x14ac:dyDescent="0.35">
      <c r="B49" s="170"/>
      <c r="C49" s="171"/>
      <c r="D49" s="172"/>
      <c r="E49" s="173"/>
    </row>
  </sheetData>
  <mergeCells count="4">
    <mergeCell ref="A1:E1"/>
    <mergeCell ref="A2:E2"/>
    <mergeCell ref="A3:E3"/>
    <mergeCell ref="A24:E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1" workbookViewId="0">
      <selection activeCell="B30" sqref="B30:C30"/>
    </sheetView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ขาเข้า มค.65</vt:lpstr>
      <vt:lpstr>ตค.-มต.65</vt:lpstr>
      <vt:lpstr>ผด เข้าออก</vt:lpstr>
      <vt:lpstr>ขาออก มค.65</vt:lpstr>
      <vt:lpstr>Sheet2</vt:lpstr>
      <vt:lpstr>Sheet4</vt:lpstr>
      <vt:lpstr>Sheet5</vt:lpstr>
      <vt:lpstr>Sheet6</vt:lpstr>
      <vt:lpstr>Sheet7</vt:lpstr>
      <vt:lpstr>Sheet8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Kritsana Toolsuk</dc:creator>
  <cp:lastModifiedBy>Ratchanee Meesanam</cp:lastModifiedBy>
  <cp:lastPrinted>2022-02-01T12:36:27Z</cp:lastPrinted>
  <dcterms:created xsi:type="dcterms:W3CDTF">2019-04-30T10:09:46Z</dcterms:created>
  <dcterms:modified xsi:type="dcterms:W3CDTF">2022-02-09T08:01:52Z</dcterms:modified>
</cp:coreProperties>
</file>